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25" windowHeight="5505" tabRatio="809" firstSheet="6" activeTab="13"/>
  </bookViews>
  <sheets>
    <sheet name="complessiva" sheetId="1" r:id="rId1"/>
    <sheet name="asse1" sheetId="2" r:id="rId2"/>
    <sheet name="sottoasse1" sheetId="3" r:id="rId3"/>
    <sheet name="sottoasse3" sheetId="4" r:id="rId4"/>
    <sheet name="asse 2" sheetId="5" r:id="rId5"/>
    <sheet name="asse 3" sheetId="6" r:id="rId6"/>
    <sheet name="misura 4bis" sheetId="7" r:id="rId7"/>
    <sheet name="misura 5 - I bis" sheetId="8" r:id="rId8"/>
    <sheet name="misura 7bis" sheetId="9" r:id="rId9"/>
    <sheet name="misura 9bis" sheetId="10" r:id="rId10"/>
    <sheet name="misura 10bis" sheetId="11" r:id="rId11"/>
    <sheet name="misura 11bis" sheetId="12" r:id="rId12"/>
    <sheet name="misura 12bis" sheetId="13" r:id="rId13"/>
    <sheet name="misura 15Abis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<sst xmlns="http://schemas.openxmlformats.org/spreadsheetml/2006/main" count="358" uniqueCount="38">
  <si>
    <t>SPESA TOTALE</t>
  </si>
  <si>
    <t>FINANZIAMENTO PUBBLICO</t>
  </si>
  <si>
    <t>PRIVATI</t>
  </si>
  <si>
    <t xml:space="preserve">UE </t>
  </si>
  <si>
    <t>STATO</t>
  </si>
  <si>
    <t>PROVINCIA AUTONOMA DI BOLZANO</t>
  </si>
  <si>
    <t>MEURO</t>
  </si>
  <si>
    <t>%</t>
  </si>
  <si>
    <t>anno 2000</t>
  </si>
  <si>
    <t>anno 2001</t>
  </si>
  <si>
    <t>anno 2002</t>
  </si>
  <si>
    <t>anno 2003</t>
  </si>
  <si>
    <t>anno 2004</t>
  </si>
  <si>
    <t>anno 2005</t>
  </si>
  <si>
    <t>anno 2006</t>
  </si>
  <si>
    <t>TOTALE</t>
  </si>
  <si>
    <t xml:space="preserve">Piano finanziario della Misura 4: Ricomposizione fondiaria - risorse destinate alle zone ob.2                    </t>
  </si>
  <si>
    <t>(tabella n.11bis)</t>
  </si>
  <si>
    <t>(tabella n.15bis)</t>
  </si>
  <si>
    <t>(tabella n.18bis)</t>
  </si>
  <si>
    <t>(tabella n.17bis)</t>
  </si>
  <si>
    <t>(tabella n.19bis)</t>
  </si>
  <si>
    <t>(tabella n.20bis)</t>
  </si>
  <si>
    <t>(tabella n.23bis)</t>
  </si>
  <si>
    <t xml:space="preserve">Piano finanziario riassuntivo delle misure dell'art.33: risorse destinate alle zone ob.2                    </t>
  </si>
  <si>
    <t xml:space="preserve">Piano finanziario riassuntivo delle misure dell'art.33: Asse 1, Sottoasse 1: risorse destinate alle zone ob.2                    </t>
  </si>
  <si>
    <t xml:space="preserve">Piano finanziario riassuntivo delle misure dell'art.33: Asse 2 - risorse destinate alle zone ob.2                    </t>
  </si>
  <si>
    <t xml:space="preserve">Piano finanziario riassuntivo delle misure dell'art.33: Asse 3 - risorse destinate alle zone ob.2                    </t>
  </si>
  <si>
    <t xml:space="preserve">Piano finanziario riassuntivo delle misure dell'art.33: Asse 1: risorse destinate alle zone ob.2                    </t>
  </si>
  <si>
    <t xml:space="preserve">Piano finanziario riassuntivo delle misure dell'art.33: Asse 1, Sottoasse 3: risorse destinate alle zone ob.2                    </t>
  </si>
  <si>
    <t xml:space="preserve">Piano finanziario della Misura 7: Avviamento di servizi di sostituzione e di assistenza alla gestione delle aziende - risorse destinate alle zone ob.2                    </t>
  </si>
  <si>
    <t xml:space="preserve">Piano finanziario della Misura 9: Diversificazione delle attività del settore agricolo e delle attività affini allo scopo di sviluppare attività plurime o fonti alternative di reddito - risorse destinate alle zone ob.2                    </t>
  </si>
  <si>
    <t xml:space="preserve">Piano finanziario della Misura 10: Commercializzazione di prodotti agricoli di qualità - risorse destinate alle zone ob.2                    </t>
  </si>
  <si>
    <t xml:space="preserve">Piano finanziario della Misura 11: Sviluppo e miglioramento delle infrastrutture connesse allo sviluppo dell'agricoltura - risorse destinate alle zone ob.2                    </t>
  </si>
  <si>
    <t xml:space="preserve">Piano finanziario della Misura 12: Gestione delle risorse idriche in agricoltura - risorse destinate alle zone ob.2                    </t>
  </si>
  <si>
    <t xml:space="preserve">Piano finanziario della Misura 15 - A: Misure volte alla tutela dell'ambiente in relazione all'agricoltura, alla selvicoltura, alla conservazione delle risorse naturali nonché al benessere degli animali - risorse destinate alle zone ob.2                    </t>
  </si>
  <si>
    <t xml:space="preserve">Piano finanziario della Misura 5 - I: Investimenti nell'agriturismo e in infrastrutture connesse al turismo rurale, inclusa l'informazione nel settore forestale  - risorse destinate alle zone ob.2                    </t>
  </si>
  <si>
    <t>(tabella n.12 quater)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</si>
</sst>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Up"/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2" borderId="6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165" fontId="0" fillId="0" borderId="3" xfId="0" applyNumberFormat="1" applyFont="1" applyBorder="1" applyAlignment="1">
      <alignment wrapText="1"/>
    </xf>
    <xf numFmtId="165" fontId="0" fillId="0" borderId="5" xfId="0" applyNumberFormat="1" applyFont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165" fontId="1" fillId="0" borderId="5" xfId="0" applyNumberFormat="1" applyFont="1" applyBorder="1" applyAlignment="1">
      <alignment wrapText="1"/>
    </xf>
    <xf numFmtId="164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0" fontId="1" fillId="0" borderId="9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165" fontId="1" fillId="0" borderId="11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)%20tabelle_finanziarie_5_29_03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 generale"/>
      <sheetName val="1bis) per misura"/>
      <sheetName val="2) asse 1"/>
      <sheetName val="2)bis mis.s-assi"/>
      <sheetName val="3) asse 2"/>
      <sheetName val="3)bis mis.-asse2"/>
      <sheetName val="4) asse 3"/>
      <sheetName val="4)bis mis.-asse3"/>
      <sheetName val="5) sottoasse 1"/>
      <sheetName val="6) sottoasse 2"/>
      <sheetName val="7) sottoasse 3"/>
      <sheetName val="8) misura 1"/>
      <sheetName val="9) misura 2"/>
      <sheetName val="10) misura 3"/>
      <sheetName val="11) misura 4"/>
      <sheetName val=" 12) misura 5 - I"/>
      <sheetName val="12bis 5 - I A"/>
      <sheetName val="12ter 5 - I B"/>
      <sheetName val="13) misura 6"/>
      <sheetName val="14) misura 5 - II"/>
      <sheetName val="14bis 5 - II a"/>
      <sheetName val="14 ter 5 - II b"/>
      <sheetName val="15) misura 7"/>
      <sheetName val="16) misura 8"/>
      <sheetName val="17) misura 9"/>
      <sheetName val="18) misura 10"/>
      <sheetName val="19) misura 11"/>
      <sheetName val="20) misura 12"/>
      <sheetName val="21) misura 13"/>
      <sheetName val="22) misura 14"/>
      <sheetName val="23) misura 15A"/>
      <sheetName val="24) misura 15B"/>
      <sheetName val="24bis 15B 1"/>
      <sheetName val="24ter 15 B 2"/>
    </sheetNames>
    <sheetDataSet>
      <sheetData sheetId="16">
        <row r="6">
          <cell r="B6">
            <v>0</v>
          </cell>
          <cell r="D6">
            <v>0</v>
          </cell>
          <cell r="F6">
            <v>0</v>
          </cell>
          <cell r="H6">
            <v>0</v>
          </cell>
          <cell r="J6">
            <v>0</v>
          </cell>
        </row>
        <row r="8">
          <cell r="B8">
            <v>1</v>
          </cell>
          <cell r="D8">
            <v>0.15</v>
          </cell>
          <cell r="F8">
            <v>0.21</v>
          </cell>
          <cell r="H8">
            <v>0.09</v>
          </cell>
          <cell r="J8">
            <v>0.55</v>
          </cell>
        </row>
        <row r="10">
          <cell r="B10">
            <v>1</v>
          </cell>
          <cell r="D10">
            <v>0.15</v>
          </cell>
          <cell r="F10">
            <v>0.21</v>
          </cell>
          <cell r="H10">
            <v>0.09</v>
          </cell>
          <cell r="J10">
            <v>0.55</v>
          </cell>
        </row>
        <row r="12">
          <cell r="B12">
            <v>1</v>
          </cell>
          <cell r="D12">
            <v>0.15</v>
          </cell>
          <cell r="F12">
            <v>0.21</v>
          </cell>
          <cell r="H12">
            <v>0.09</v>
          </cell>
          <cell r="J12">
            <v>0.55</v>
          </cell>
        </row>
        <row r="14">
          <cell r="B14">
            <v>1</v>
          </cell>
          <cell r="D14">
            <v>0.15</v>
          </cell>
          <cell r="F14">
            <v>0.21</v>
          </cell>
          <cell r="H14">
            <v>0.09</v>
          </cell>
          <cell r="J14">
            <v>0.55</v>
          </cell>
        </row>
        <row r="16">
          <cell r="B16">
            <v>1</v>
          </cell>
          <cell r="D16">
            <v>0.15</v>
          </cell>
          <cell r="F16">
            <v>0.21</v>
          </cell>
          <cell r="H16">
            <v>0.09</v>
          </cell>
          <cell r="J16">
            <v>0.55</v>
          </cell>
        </row>
        <row r="18">
          <cell r="B18">
            <v>1</v>
          </cell>
          <cell r="D18">
            <v>0.15</v>
          </cell>
          <cell r="F18">
            <v>0.21</v>
          </cell>
          <cell r="H18">
            <v>0.09</v>
          </cell>
          <cell r="J18">
            <v>0.55</v>
          </cell>
        </row>
      </sheetData>
      <sheetData sheetId="17">
        <row r="6">
          <cell r="B6">
            <v>0</v>
          </cell>
          <cell r="D6">
            <v>0</v>
          </cell>
          <cell r="F6">
            <v>0</v>
          </cell>
          <cell r="H6">
            <v>0</v>
          </cell>
          <cell r="J6">
            <v>0</v>
          </cell>
        </row>
        <row r="8">
          <cell r="B8">
            <v>0.9</v>
          </cell>
          <cell r="D8">
            <v>0.225</v>
          </cell>
          <cell r="F8">
            <v>0.34650000000000003</v>
          </cell>
          <cell r="H8">
            <v>0.14850000000000002</v>
          </cell>
          <cell r="J8">
            <v>0.18</v>
          </cell>
        </row>
        <row r="10">
          <cell r="B10">
            <v>0.9</v>
          </cell>
          <cell r="D10">
            <v>0.225</v>
          </cell>
          <cell r="F10">
            <v>0.34650000000000003</v>
          </cell>
          <cell r="H10">
            <v>0.14850000000000002</v>
          </cell>
          <cell r="J10">
            <v>0.18</v>
          </cell>
        </row>
        <row r="12">
          <cell r="B12">
            <v>0.9</v>
          </cell>
          <cell r="D12">
            <v>0.225</v>
          </cell>
          <cell r="F12">
            <v>0.34650000000000003</v>
          </cell>
          <cell r="H12">
            <v>0.14850000000000002</v>
          </cell>
          <cell r="J12">
            <v>0.18</v>
          </cell>
        </row>
        <row r="14">
          <cell r="B14">
            <v>0.9</v>
          </cell>
          <cell r="D14">
            <v>0.225</v>
          </cell>
          <cell r="F14">
            <v>0.34650000000000003</v>
          </cell>
          <cell r="H14">
            <v>0.14850000000000002</v>
          </cell>
          <cell r="J14">
            <v>0.18</v>
          </cell>
        </row>
        <row r="16">
          <cell r="B16">
            <v>0.9</v>
          </cell>
          <cell r="D16">
            <v>0.225</v>
          </cell>
          <cell r="F16">
            <v>0.34650000000000003</v>
          </cell>
          <cell r="H16">
            <v>0.14850000000000002</v>
          </cell>
          <cell r="J16">
            <v>0.18</v>
          </cell>
        </row>
        <row r="18">
          <cell r="B18">
            <v>0.9</v>
          </cell>
          <cell r="D18">
            <v>0.225</v>
          </cell>
          <cell r="F18">
            <v>0.34650000000000003</v>
          </cell>
          <cell r="H18">
            <v>0.14850000000000002</v>
          </cell>
          <cell r="J18">
            <v>0.18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33"/>
      <c r="K1" s="34"/>
    </row>
    <row r="2" spans="1:17" s="4" customFormat="1" ht="51">
      <c r="A2" s="2" t="s">
        <v>24</v>
      </c>
      <c r="B2" s="35" t="s">
        <v>0</v>
      </c>
      <c r="C2" s="35"/>
      <c r="D2" s="35" t="s">
        <v>1</v>
      </c>
      <c r="E2" s="35"/>
      <c r="F2" s="35"/>
      <c r="G2" s="35"/>
      <c r="H2" s="35"/>
      <c r="I2" s="35"/>
      <c r="J2" s="35" t="s">
        <v>2</v>
      </c>
      <c r="K2" s="37"/>
      <c r="L2" s="3"/>
      <c r="M2" s="3"/>
      <c r="N2" s="3"/>
      <c r="O2" s="3"/>
      <c r="P2" s="3"/>
      <c r="Q2" s="3"/>
    </row>
    <row r="3" spans="1:11" s="4" customFormat="1" ht="12.75">
      <c r="A3" s="5"/>
      <c r="B3" s="36"/>
      <c r="C3" s="36"/>
      <c r="D3" s="39" t="s">
        <v>3</v>
      </c>
      <c r="E3" s="39"/>
      <c r="F3" s="39" t="s">
        <v>4</v>
      </c>
      <c r="G3" s="39"/>
      <c r="H3" s="39" t="s">
        <v>5</v>
      </c>
      <c r="I3" s="39"/>
      <c r="J3" s="36"/>
      <c r="K3" s="38"/>
    </row>
    <row r="4" spans="1:11" s="4" customFormat="1" ht="12.75">
      <c r="A4" s="7"/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8" t="s">
        <v>7</v>
      </c>
    </row>
    <row r="5" spans="1:11" ht="12.75">
      <c r="A5" s="9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2"/>
      <c r="B6" s="13">
        <f>SUM('misura 4bis'!B6+'misura 5 - I bis'!B6+'misura 7bis'!B6+'misura 9bis'!B6+'misura 10bis'!B6+'misura 11bis'!B6+'misura 12bis'!B6+'misura 15Abis'!B6)</f>
        <v>0</v>
      </c>
      <c r="C6" s="14" t="e">
        <f>100*B6/B6</f>
        <v>#DIV/0!</v>
      </c>
      <c r="D6" s="13">
        <f>SUM('misura 4bis'!D6+'misura 5 - I bis'!D6+'misura 7bis'!D6+'misura 9bis'!D6+'misura 10bis'!D6+'misura 11bis'!D6+'misura 12bis'!D6+'misura 15Abis'!D6)</f>
        <v>0</v>
      </c>
      <c r="E6" s="14" t="e">
        <f>100*D6/B6</f>
        <v>#DIV/0!</v>
      </c>
      <c r="F6" s="13">
        <f>SUM('misura 4bis'!F6+'misura 5 - I bis'!F6+'misura 7bis'!F6+'misura 9bis'!F6+'misura 10bis'!F6+'misura 11bis'!F6+'misura 12bis'!F6+'misura 15Abis'!F6)</f>
        <v>0</v>
      </c>
      <c r="G6" s="14" t="e">
        <f>100*F6/B6</f>
        <v>#DIV/0!</v>
      </c>
      <c r="H6" s="13">
        <f>SUM('misura 4bis'!H6+'misura 5 - I bis'!H6+'misura 7bis'!H6+'misura 9bis'!H6+'misura 10bis'!H6+'misura 11bis'!H6+'misura 12bis'!H6+'misura 15Abis'!H6)</f>
        <v>0</v>
      </c>
      <c r="I6" s="14" t="e">
        <f>100*H6/B6</f>
        <v>#DIV/0!</v>
      </c>
      <c r="J6" s="13">
        <f>SUM('misura 4bis'!J6+'misura 5 - I bis'!J6+'misura 7bis'!J6+'misura 9bis'!J6+'misura 10bis'!J6+'misura 11bis'!J6+'misura 12bis'!J6+'misura 15Abis'!J6)</f>
        <v>0</v>
      </c>
      <c r="K6" s="15" t="e">
        <f>100*J6/B6</f>
        <v>#DIV/0!</v>
      </c>
    </row>
    <row r="7" spans="1:11" ht="12.75">
      <c r="A7" s="16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12.75">
      <c r="A8" s="12"/>
      <c r="B8" s="13">
        <f>SUM('misura 4bis'!B8+'misura 5 - I bis'!B8+'misura 7bis'!B8+'misura 9bis'!B8+'misura 10bis'!B8+'misura 11bis'!B8+'misura 12bis'!B8+'misura 15Abis'!B8)</f>
        <v>3.41015</v>
      </c>
      <c r="C8" s="14">
        <f>100*B8/B8</f>
        <v>100</v>
      </c>
      <c r="D8" s="13">
        <f>SUM('misura 4bis'!D8+'misura 5 - I bis'!D8+'misura 7bis'!D8+'misura 9bis'!D8+'misura 10bis'!D8+'misura 11bis'!D8+'misura 12bis'!D8+'misura 15Abis'!D8)</f>
        <v>0.7979847399999999</v>
      </c>
      <c r="E8" s="14">
        <f>100*D8/B8</f>
        <v>23.400282685512366</v>
      </c>
      <c r="F8" s="13">
        <f>SUM('misura 4bis'!F8+'misura 5 - I bis'!F8+'misura 7bis'!F8+'misura 9bis'!F8+'misura 10bis'!F8+'misura 11bis'!F8+'misura 12bis'!F8+'misura 15Abis'!F8)</f>
        <v>1.0274493519999999</v>
      </c>
      <c r="G8" s="14">
        <f>100*F8/B8</f>
        <v>30.129154201428086</v>
      </c>
      <c r="H8" s="13">
        <f>SUM('misura 4bis'!H8+'misura 5 - I bis'!H8+'misura 7bis'!H8+'misura 9bis'!H8+'misura 10bis'!H8+'misura 11bis'!H8+'misura 12bis'!H8+'misura 15Abis'!H8)</f>
        <v>0.44009990800000015</v>
      </c>
      <c r="I8" s="14">
        <f>100*H8/B8</f>
        <v>12.905587965338775</v>
      </c>
      <c r="J8" s="13">
        <f>SUM('misura 4bis'!J8+'misura 5 - I bis'!J8+'misura 7bis'!J8+'misura 9bis'!J8+'misura 10bis'!J8+'misura 11bis'!J8+'misura 12bis'!J8+'misura 15Abis'!J8)</f>
        <v>1.144616</v>
      </c>
      <c r="K8" s="15">
        <f>100*J8/B8</f>
        <v>33.56497514772078</v>
      </c>
    </row>
    <row r="9" spans="1:11" ht="12.75">
      <c r="A9" s="16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12.75">
      <c r="A10" s="12"/>
      <c r="B10" s="13">
        <f>SUM('misura 4bis'!B10+'misura 5 - I bis'!B10+'misura 7bis'!B10+'misura 9bis'!B10+'misura 10bis'!B10+'misura 11bis'!B10+'misura 12bis'!B10+'misura 15Abis'!B10)</f>
        <v>4.71455</v>
      </c>
      <c r="C10" s="14">
        <f>100*B10/B10</f>
        <v>100</v>
      </c>
      <c r="D10" s="13">
        <f>SUM('misura 4bis'!D10+'misura 5 - I bis'!D10+'misura 7bis'!D10+'misura 9bis'!D10+'misura 10bis'!D10+'misura 11bis'!D10+'misura 12bis'!D10+'misura 15Abis'!D10)</f>
        <v>1.17699837</v>
      </c>
      <c r="E10" s="14">
        <f>100*D10/B10</f>
        <v>24.965232524843305</v>
      </c>
      <c r="F10" s="13">
        <f>SUM('misura 4bis'!F10+'misura 5 - I bis'!F10+'misura 7bis'!F10+'misura 9bis'!F10+'misura 10bis'!F10+'misura 11bis'!F10+'misura 12bis'!F10+'misura 15Abis'!F10)</f>
        <v>1.4796281310000001</v>
      </c>
      <c r="G10" s="14">
        <f>100*F10/B10</f>
        <v>31.384291841214964</v>
      </c>
      <c r="H10" s="13">
        <f>SUM('misura 4bis'!H10+'misura 5 - I bis'!H10+'misura 7bis'!H10+'misura 9bis'!H10+'misura 10bis'!H10+'misura 11bis'!H10+'misura 12bis'!H10+'misura 15Abis'!H10)</f>
        <v>0.6335260990000001</v>
      </c>
      <c r="I10" s="14">
        <f>100*H10/B10</f>
        <v>13.437679078597112</v>
      </c>
      <c r="J10" s="13">
        <f>SUM('misura 4bis'!J10+'misura 5 - I bis'!J10+'misura 7bis'!J10+'misura 9bis'!J10+'misura 10bis'!J10+'misura 11bis'!J10+'misura 12bis'!J10+'misura 15Abis'!J10)</f>
        <v>1.4243974</v>
      </c>
      <c r="K10" s="15">
        <f>100*J10/B10</f>
        <v>30.212796555344624</v>
      </c>
    </row>
    <row r="11" spans="1:11" ht="12.75">
      <c r="A11" s="16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12"/>
      <c r="B12" s="13">
        <f>SUM('misura 4bis'!B12+'misura 5 - I bis'!B12+'misura 7bis'!B12+'misura 9bis'!B12+'misura 10bis'!B12+'misura 11bis'!B12+'misura 12bis'!B12+'misura 15Abis'!B12)</f>
        <v>5.434699999999999</v>
      </c>
      <c r="C12" s="14">
        <f>100*B12/B12</f>
        <v>100</v>
      </c>
      <c r="D12" s="13">
        <f>SUM('misura 4bis'!D12+'misura 5 - I bis'!D12+'misura 7bis'!D12+'misura 9bis'!D12+'misura 10bis'!D12+'misura 11bis'!D12+'misura 12bis'!D12+'misura 15Abis'!D12)</f>
        <v>1.34429856</v>
      </c>
      <c r="E12" s="14">
        <f>100*D12/B12</f>
        <v>24.735469483136146</v>
      </c>
      <c r="F12" s="13">
        <f>SUM('misura 4bis'!F12+'misura 5 - I bis'!F12+'misura 7bis'!F12+'misura 9bis'!F12+'misura 10bis'!F12+'misura 11bis'!F12+'misura 12bis'!F12+'misura 15Abis'!F12)</f>
        <v>1.679061388</v>
      </c>
      <c r="G12" s="14">
        <f>100*F12/B12</f>
        <v>30.89519914622703</v>
      </c>
      <c r="H12" s="13">
        <f>SUM('misura 4bis'!H12+'misura 5 - I bis'!H12+'misura 7bis'!H12+'misura 9bis'!H12+'misura 10bis'!H12+'misura 11bis'!H12+'misura 12bis'!H12+'misura 15Abis'!H12)</f>
        <v>0.7189736520000001</v>
      </c>
      <c r="I12" s="14">
        <f>100*H12/B12</f>
        <v>13.229316282407495</v>
      </c>
      <c r="J12" s="13">
        <f>SUM('misura 4bis'!J12+'misura 5 - I bis'!J12+'misura 7bis'!J12+'misura 9bis'!J12+'misura 10bis'!J12+'misura 11bis'!J12+'misura 12bis'!J12+'misura 15Abis'!J12)</f>
        <v>1.6923664</v>
      </c>
      <c r="K12" s="15">
        <f>100*J12/B12</f>
        <v>31.140015088229344</v>
      </c>
    </row>
    <row r="13" spans="1:11" ht="12.75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2.75">
      <c r="A14" s="12"/>
      <c r="B14" s="13">
        <f>SUM('misura 4bis'!B14+'misura 5 - I bis'!B14+'misura 7bis'!B14+'misura 9bis'!B14+'misura 10bis'!B14+'misura 11bis'!B14+'misura 12bis'!B14+'misura 15Abis'!B14)</f>
        <v>5.435849999999999</v>
      </c>
      <c r="C14" s="14">
        <f>100*B14/B14</f>
        <v>100</v>
      </c>
      <c r="D14" s="13">
        <f>SUM('misura 4bis'!D14+'misura 5 - I bis'!D14+'misura 7bis'!D14+'misura 9bis'!D14+'misura 10bis'!D14+'misura 11bis'!D14+'misura 12bis'!D14+'misura 15Abis'!D14)</f>
        <v>1.34462015</v>
      </c>
      <c r="E14" s="14">
        <f>100*D14/B14</f>
        <v>24.73615257963336</v>
      </c>
      <c r="F14" s="13">
        <f>SUM('misura 4bis'!F14+'misura 5 - I bis'!F14+'misura 7bis'!F14+'misura 9bis'!F14+'misura 10bis'!F14+'misura 11bis'!F14+'misura 12bis'!F14+'misura 15Abis'!F14)</f>
        <v>1.679444745</v>
      </c>
      <c r="G14" s="14">
        <f>100*F14/B14</f>
        <v>30.895715389497507</v>
      </c>
      <c r="H14" s="13">
        <f>SUM('misura 4bis'!H14+'misura 5 - I bis'!H14+'misura 7bis'!H14+'misura 9bis'!H14+'misura 10bis'!H14+'misura 11bis'!H14+'misura 12bis'!H14+'misura 15Abis'!H14)</f>
        <v>0.7191377050000001</v>
      </c>
      <c r="I14" s="14">
        <f>100*H14/B14</f>
        <v>13.229535491229527</v>
      </c>
      <c r="J14" s="13">
        <f>SUM('misura 4bis'!J14+'misura 5 - I bis'!J14+'misura 7bis'!J14+'misura 9bis'!J14+'misura 10bis'!J14+'misura 11bis'!J14+'misura 12bis'!J14+'misura 15Abis'!J14)</f>
        <v>1.6926474</v>
      </c>
      <c r="K14" s="15">
        <f>100*J14/B14</f>
        <v>31.138596539639614</v>
      </c>
    </row>
    <row r="15" spans="1:11" ht="12.75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2.75">
      <c r="A16" s="12"/>
      <c r="B16" s="13">
        <f>SUM('misura 4bis'!B16+'misura 5 - I bis'!B16+'misura 7bis'!B16+'misura 9bis'!B16+'misura 10bis'!B16+'misura 11bis'!B16+'misura 12bis'!B16+'misura 15Abis'!B16)</f>
        <v>5.156949999999999</v>
      </c>
      <c r="C16" s="14">
        <f>100*B16/B16</f>
        <v>100</v>
      </c>
      <c r="D16" s="13">
        <f>SUM('misura 4bis'!D16+'misura 5 - I bis'!D16+'misura 7bis'!D16+'misura 9bis'!D16+'misura 10bis'!D16+'misura 11bis'!D16+'misura 12bis'!D16+'misura 15Abis'!D16)</f>
        <v>1.24714942</v>
      </c>
      <c r="E16" s="14">
        <f>100*D16/B16</f>
        <v>24.18385712485093</v>
      </c>
      <c r="F16" s="13">
        <f>SUM('misura 4bis'!F16+'misura 5 - I bis'!F16+'misura 7bis'!F16+'misura 9bis'!F16+'misura 10bis'!F16+'misura 11bis'!F16+'misura 12bis'!F16+'misura 15Abis'!F16)</f>
        <v>1.563076796</v>
      </c>
      <c r="G16" s="14">
        <f>100*F16/B16</f>
        <v>30.310101823752415</v>
      </c>
      <c r="H16" s="13">
        <f>SUM('misura 4bis'!H16+'misura 5 - I bis'!H16+'misura 7bis'!H16+'misura 9bis'!H16+'misura 10bis'!H16+'misura 11bis'!H16+'misura 12bis'!H16+'misura 15Abis'!H16)</f>
        <v>0.6694133840000001</v>
      </c>
      <c r="I16" s="14">
        <f>100*H16/B16</f>
        <v>12.98080035680005</v>
      </c>
      <c r="J16" s="13">
        <f>SUM('misura 4bis'!J16+'misura 5 - I bis'!J16+'misura 7bis'!J16+'misura 9bis'!J16+'misura 10bis'!J16+'misura 11bis'!J16+'misura 12bis'!J16+'misura 15Abis'!J16)</f>
        <v>1.6773103999999999</v>
      </c>
      <c r="K16" s="15">
        <f>100*J16/B16</f>
        <v>32.52524069459661</v>
      </c>
    </row>
    <row r="17" spans="1:11" ht="12.75">
      <c r="A17" s="16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2.75">
      <c r="A18" s="12"/>
      <c r="B18" s="13">
        <f>SUM('misura 4bis'!B18+'misura 5 - I bis'!B18+'misura 7bis'!B18+'misura 9bis'!B18+'misura 10bis'!B18+'misura 11bis'!B18+'misura 12bis'!B18+'misura 15Abis'!B18)</f>
        <v>5.521349999999999</v>
      </c>
      <c r="C18" s="14">
        <f>100*B18/B18</f>
        <v>100</v>
      </c>
      <c r="D18" s="13">
        <f>SUM('misura 4bis'!D18+'misura 5 - I bis'!D18+'misura 7bis'!D18+'misura 9bis'!D18+'misura 10bis'!D18+'misura 11bis'!D18+'misura 12bis'!D18+'misura 15Abis'!D18)</f>
        <v>1.3386659300000001</v>
      </c>
      <c r="E18" s="14">
        <f>100*D18/B18</f>
        <v>24.245264835592753</v>
      </c>
      <c r="F18" s="13">
        <f>SUM('misura 4bis'!F18+'misura 5 - I bis'!F18+'misura 7bis'!F18+'misura 9bis'!F18+'misura 10bis'!F18+'misura 11bis'!F18+'misura 12bis'!F18+'misura 15Abis'!F18)</f>
        <v>1.6720766789999997</v>
      </c>
      <c r="G18" s="14">
        <f>100*F18/B18</f>
        <v>30.28383781140482</v>
      </c>
      <c r="H18" s="13">
        <f>SUM('misura 4bis'!H18+'misura 5 - I bis'!H18+'misura 7bis'!H18+'misura 9bis'!H18+'misura 10bis'!H18+'misura 11bis'!H18+'misura 12bis'!H18+'misura 15Abis'!H18)</f>
        <v>0.716097991</v>
      </c>
      <c r="I18" s="14">
        <f>100*H18/B18</f>
        <v>12.969617774638452</v>
      </c>
      <c r="J18" s="13">
        <f>SUM('misura 4bis'!J18+'misura 5 - I bis'!J18+'misura 7bis'!J18+'misura 9bis'!J18+'misura 10bis'!J18+'misura 11bis'!J18+'misura 12bis'!J18+'misura 15Abis'!J18)</f>
        <v>1.7945094</v>
      </c>
      <c r="K18" s="15">
        <f>100*J18/B18</f>
        <v>32.50127957836399</v>
      </c>
    </row>
    <row r="19" spans="1:11" s="22" customFormat="1" ht="12.75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s="22" customFormat="1" ht="12.75">
      <c r="A20" s="23"/>
      <c r="B20" s="24">
        <f>SUM(B18+B16+B14+B12+B10+B8+B6)</f>
        <v>29.67355</v>
      </c>
      <c r="C20" s="25">
        <f>100*B20/B20</f>
        <v>100</v>
      </c>
      <c r="D20" s="24">
        <f>SUM(D18+D16+D14+D12+D10+D8+D6)</f>
        <v>7.249717169999999</v>
      </c>
      <c r="E20" s="25">
        <f>100*D20/B20</f>
        <v>24.43158021200699</v>
      </c>
      <c r="F20" s="24">
        <f>SUM(F18+F16+F14+F12+F10+F8+F6)</f>
        <v>9.100737091000001</v>
      </c>
      <c r="G20" s="25">
        <f>100*F20/B20</f>
        <v>30.669525860572804</v>
      </c>
      <c r="H20" s="24">
        <f>SUM(H18+H16+H14+H12+H10+H8+H6)</f>
        <v>3.8972487390000006</v>
      </c>
      <c r="I20" s="25">
        <f>100*H20/B20</f>
        <v>13.133746177993535</v>
      </c>
      <c r="J20" s="24">
        <f>SUM(J18+J16+J14+J12+J10+J8+J6)</f>
        <v>9.425847000000001</v>
      </c>
      <c r="K20" s="26">
        <f>100*J20/B20</f>
        <v>31.76514774942668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&amp;L&amp;8&amp;A&amp;C211&amp;R&amp;8&amp;F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33"/>
      <c r="K1" s="34"/>
    </row>
    <row r="2" spans="1:17" s="4" customFormat="1" ht="114.75">
      <c r="A2" s="2" t="s">
        <v>31</v>
      </c>
      <c r="B2" s="35" t="s">
        <v>0</v>
      </c>
      <c r="C2" s="35"/>
      <c r="D2" s="35" t="s">
        <v>1</v>
      </c>
      <c r="E2" s="35"/>
      <c r="F2" s="35"/>
      <c r="G2" s="35"/>
      <c r="H2" s="35"/>
      <c r="I2" s="35"/>
      <c r="J2" s="35" t="s">
        <v>2</v>
      </c>
      <c r="K2" s="37"/>
      <c r="L2" s="3"/>
      <c r="M2" s="3"/>
      <c r="N2" s="3"/>
      <c r="O2" s="3"/>
      <c r="P2" s="3"/>
      <c r="Q2" s="3"/>
    </row>
    <row r="3" spans="1:11" s="4" customFormat="1" ht="12.75">
      <c r="A3" s="5"/>
      <c r="B3" s="36"/>
      <c r="C3" s="36"/>
      <c r="D3" s="39" t="s">
        <v>3</v>
      </c>
      <c r="E3" s="39"/>
      <c r="F3" s="39" t="s">
        <v>4</v>
      </c>
      <c r="G3" s="39"/>
      <c r="H3" s="39" t="s">
        <v>5</v>
      </c>
      <c r="I3" s="39"/>
      <c r="J3" s="36"/>
      <c r="K3" s="38"/>
    </row>
    <row r="4" spans="1:11" s="4" customFormat="1" ht="12.75">
      <c r="A4" s="7" t="s">
        <v>20</v>
      </c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8" t="s">
        <v>7</v>
      </c>
    </row>
    <row r="5" spans="1:11" ht="12.75">
      <c r="A5" s="9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2"/>
      <c r="B6" s="13">
        <f>0*0.8</f>
        <v>0</v>
      </c>
      <c r="C6" s="14" t="e">
        <f>100*B6/B6</f>
        <v>#DIV/0!</v>
      </c>
      <c r="D6" s="13">
        <f>B6*0.185</f>
        <v>0</v>
      </c>
      <c r="E6" s="14" t="e">
        <f>100*D6/B6</f>
        <v>#DIV/0!</v>
      </c>
      <c r="F6" s="13">
        <f>B6*(0.5-0.185)*0.7</f>
        <v>0</v>
      </c>
      <c r="G6" s="14" t="e">
        <f>100*F6/B6</f>
        <v>#DIV/0!</v>
      </c>
      <c r="H6" s="13">
        <f>B6*(0.5-0.185)*0.3</f>
        <v>0</v>
      </c>
      <c r="I6" s="14" t="e">
        <f>100*H6/B6</f>
        <v>#DIV/0!</v>
      </c>
      <c r="J6" s="13">
        <f>B6-D6-F6-H6</f>
        <v>0</v>
      </c>
      <c r="K6" s="15" t="e">
        <f>100*J6/B6</f>
        <v>#DIV/0!</v>
      </c>
    </row>
    <row r="7" spans="1:11" ht="12.75">
      <c r="A7" s="16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12.75">
      <c r="A8" s="12"/>
      <c r="B8" s="13">
        <f>0*0.8</f>
        <v>0</v>
      </c>
      <c r="C8" s="14" t="e">
        <f>100*B8/B8</f>
        <v>#DIV/0!</v>
      </c>
      <c r="D8" s="13">
        <f>B8*0.185</f>
        <v>0</v>
      </c>
      <c r="E8" s="14" t="e">
        <f>100*D8/B8</f>
        <v>#DIV/0!</v>
      </c>
      <c r="F8" s="13">
        <f>B8*(0.5-0.185)*0.7</f>
        <v>0</v>
      </c>
      <c r="G8" s="14" t="e">
        <f>100*F8/B8</f>
        <v>#DIV/0!</v>
      </c>
      <c r="H8" s="13">
        <f>B8*(0.5-0.185)*0.3</f>
        <v>0</v>
      </c>
      <c r="I8" s="14" t="e">
        <f>100*H8/B8</f>
        <v>#DIV/0!</v>
      </c>
      <c r="J8" s="13">
        <f>B8-D8-F8-H8</f>
        <v>0</v>
      </c>
      <c r="K8" s="15" t="e">
        <f>100*J8/B8</f>
        <v>#DIV/0!</v>
      </c>
    </row>
    <row r="9" spans="1:11" ht="12.75">
      <c r="A9" s="16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12.75">
      <c r="A10" s="12"/>
      <c r="B10" s="13">
        <f>0.162*0.8</f>
        <v>0.12960000000000002</v>
      </c>
      <c r="C10" s="14">
        <f>100*B10/B10</f>
        <v>100</v>
      </c>
      <c r="D10" s="13">
        <f>B10*0.185</f>
        <v>0.023976000000000004</v>
      </c>
      <c r="E10" s="14">
        <f>100*D10/B10</f>
        <v>18.500000000000004</v>
      </c>
      <c r="F10" s="13">
        <f>B10*(0.5-0.185)*0.7</f>
        <v>0.028576800000000003</v>
      </c>
      <c r="G10" s="14">
        <f>100*F10/B10</f>
        <v>22.049999999999997</v>
      </c>
      <c r="H10" s="13">
        <f>B10*(0.5-0.185)*0.3</f>
        <v>0.012247200000000001</v>
      </c>
      <c r="I10" s="14">
        <f>100*H10/B10</f>
        <v>9.450000000000001</v>
      </c>
      <c r="J10" s="13">
        <f>B10-D10-F10-H10</f>
        <v>0.06480000000000002</v>
      </c>
      <c r="K10" s="15">
        <f>100*J10/B10</f>
        <v>50.00000000000001</v>
      </c>
    </row>
    <row r="11" spans="1:11" ht="12.75">
      <c r="A11" s="16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12"/>
      <c r="B12" s="13">
        <f>0.365*0.8</f>
        <v>0.292</v>
      </c>
      <c r="C12" s="14">
        <f>100*B12/B12</f>
        <v>100</v>
      </c>
      <c r="D12" s="13">
        <f>B12*0.185</f>
        <v>0.05402</v>
      </c>
      <c r="E12" s="14">
        <f>100*D12/B12</f>
        <v>18.5</v>
      </c>
      <c r="F12" s="13">
        <f>B12*(0.5-0.185)*0.7</f>
        <v>0.06438599999999998</v>
      </c>
      <c r="G12" s="14">
        <f>100*F12/B12</f>
        <v>22.049999999999997</v>
      </c>
      <c r="H12" s="13">
        <f>B12*(0.5-0.185)*0.3</f>
        <v>0.027593999999999997</v>
      </c>
      <c r="I12" s="14">
        <f>100*H12/B12</f>
        <v>9.45</v>
      </c>
      <c r="J12" s="13">
        <f>B12-D12-F12-H12</f>
        <v>0.14599999999999996</v>
      </c>
      <c r="K12" s="15">
        <f>100*J12/B12</f>
        <v>49.99999999999999</v>
      </c>
    </row>
    <row r="13" spans="1:11" ht="12.75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2.75">
      <c r="A14" s="12"/>
      <c r="B14" s="13">
        <f>B12</f>
        <v>0.292</v>
      </c>
      <c r="C14" s="14">
        <f>100*B14/B14</f>
        <v>100</v>
      </c>
      <c r="D14" s="13">
        <f>B14*0.185</f>
        <v>0.05402</v>
      </c>
      <c r="E14" s="14">
        <f>100*D14/B14</f>
        <v>18.5</v>
      </c>
      <c r="F14" s="13">
        <f>B14*(0.5-0.185)*0.7</f>
        <v>0.06438599999999998</v>
      </c>
      <c r="G14" s="14">
        <f>100*F14/B14</f>
        <v>22.049999999999997</v>
      </c>
      <c r="H14" s="13">
        <f>B14*(0.5-0.185)*0.3</f>
        <v>0.027593999999999997</v>
      </c>
      <c r="I14" s="14">
        <f>100*H14/B14</f>
        <v>9.45</v>
      </c>
      <c r="J14" s="13">
        <f>B14-D14-F14-H14</f>
        <v>0.14599999999999996</v>
      </c>
      <c r="K14" s="15">
        <f>100*J14/B14</f>
        <v>49.99999999999999</v>
      </c>
    </row>
    <row r="15" spans="1:11" ht="12.75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2.75">
      <c r="A16" s="12"/>
      <c r="B16" s="13">
        <f>B14</f>
        <v>0.292</v>
      </c>
      <c r="C16" s="14">
        <f>100*B16/B16</f>
        <v>100</v>
      </c>
      <c r="D16" s="13">
        <f>B16*0.185</f>
        <v>0.05402</v>
      </c>
      <c r="E16" s="14">
        <f>100*D16/B16</f>
        <v>18.5</v>
      </c>
      <c r="F16" s="13">
        <f>B16*(0.5-0.185)*0.7</f>
        <v>0.06438599999999998</v>
      </c>
      <c r="G16" s="14">
        <f>100*F16/B16</f>
        <v>22.049999999999997</v>
      </c>
      <c r="H16" s="13">
        <f>B16*(0.5-0.185)*0.3</f>
        <v>0.027593999999999997</v>
      </c>
      <c r="I16" s="14">
        <f>100*H16/B16</f>
        <v>9.45</v>
      </c>
      <c r="J16" s="13">
        <f>B16-D16-F16-H16</f>
        <v>0.14599999999999996</v>
      </c>
      <c r="K16" s="15">
        <f>100*J16/B16</f>
        <v>49.99999999999999</v>
      </c>
    </row>
    <row r="17" spans="1:11" ht="12.75">
      <c r="A17" s="16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2.75">
      <c r="A18" s="12"/>
      <c r="B18" s="13">
        <f>B16</f>
        <v>0.292</v>
      </c>
      <c r="C18" s="14">
        <f>100*B18/B18</f>
        <v>100</v>
      </c>
      <c r="D18" s="13">
        <f>B18*0.185</f>
        <v>0.05402</v>
      </c>
      <c r="E18" s="14">
        <f>100*D18/B18</f>
        <v>18.5</v>
      </c>
      <c r="F18" s="13">
        <f>B18*(0.5-0.185)*0.7</f>
        <v>0.06438599999999998</v>
      </c>
      <c r="G18" s="14">
        <f>100*F18/B18</f>
        <v>22.049999999999997</v>
      </c>
      <c r="H18" s="13">
        <f>B18*(0.5-0.185)*0.3</f>
        <v>0.027593999999999997</v>
      </c>
      <c r="I18" s="14">
        <f>100*H18/B18</f>
        <v>9.45</v>
      </c>
      <c r="J18" s="13">
        <f>B18-D18-F18-H18</f>
        <v>0.14599999999999996</v>
      </c>
      <c r="K18" s="15">
        <f>100*J18/B18</f>
        <v>49.99999999999999</v>
      </c>
    </row>
    <row r="19" spans="1:11" s="22" customFormat="1" ht="12.75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s="22" customFormat="1" ht="12.75">
      <c r="A20" s="23"/>
      <c r="B20" s="24">
        <f>SUM(B18+B16+B14+B12+B10+B8+B6)</f>
        <v>1.2975999999999999</v>
      </c>
      <c r="C20" s="25">
        <f>100*B20/B20</f>
        <v>100</v>
      </c>
      <c r="D20" s="24">
        <f>SUM(D18+D16+D14+D12+D10+D8+D6)</f>
        <v>0.240056</v>
      </c>
      <c r="E20" s="25">
        <f>100*D20/B20</f>
        <v>18.5</v>
      </c>
      <c r="F20" s="24">
        <f>SUM(F18+F16+F14+F12+F10+F8+F6)</f>
        <v>0.28612079999999995</v>
      </c>
      <c r="G20" s="25">
        <f>100*F20/B20</f>
        <v>22.049999999999997</v>
      </c>
      <c r="H20" s="24">
        <f>SUM(H18+H16+H14+H12+H10+H8+H6)</f>
        <v>0.12262319999999999</v>
      </c>
      <c r="I20" s="25">
        <f>100*H20/B20</f>
        <v>9.450000000000001</v>
      </c>
      <c r="J20" s="24">
        <f>SUM(J18+J16+J14+J12+J10+J8+J6)</f>
        <v>0.6487999999999998</v>
      </c>
      <c r="K20" s="26">
        <f>100*J20/B20</f>
        <v>49.99999999999999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&amp;L&amp;8&amp;A&amp;C219&amp;R&amp;8&amp;F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4">
      <selection activeCell="A1" sqref="A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33"/>
      <c r="K1" s="34"/>
    </row>
    <row r="2" spans="1:17" s="4" customFormat="1" ht="76.5">
      <c r="A2" s="2" t="s">
        <v>32</v>
      </c>
      <c r="B2" s="35" t="s">
        <v>0</v>
      </c>
      <c r="C2" s="35"/>
      <c r="D2" s="35" t="s">
        <v>1</v>
      </c>
      <c r="E2" s="35"/>
      <c r="F2" s="35"/>
      <c r="G2" s="35"/>
      <c r="H2" s="35"/>
      <c r="I2" s="35"/>
      <c r="J2" s="35" t="s">
        <v>2</v>
      </c>
      <c r="K2" s="37"/>
      <c r="L2" s="3"/>
      <c r="M2" s="3"/>
      <c r="N2" s="3"/>
      <c r="O2" s="3"/>
      <c r="P2" s="3"/>
      <c r="Q2" s="3"/>
    </row>
    <row r="3" spans="1:11" s="4" customFormat="1" ht="12.75">
      <c r="A3" s="5"/>
      <c r="B3" s="36"/>
      <c r="C3" s="36"/>
      <c r="D3" s="39" t="s">
        <v>3</v>
      </c>
      <c r="E3" s="39"/>
      <c r="F3" s="39" t="s">
        <v>4</v>
      </c>
      <c r="G3" s="39"/>
      <c r="H3" s="39" t="s">
        <v>5</v>
      </c>
      <c r="I3" s="39"/>
      <c r="J3" s="36"/>
      <c r="K3" s="38"/>
    </row>
    <row r="4" spans="1:11" s="4" customFormat="1" ht="12.75">
      <c r="A4" s="7" t="s">
        <v>19</v>
      </c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8" t="s">
        <v>7</v>
      </c>
    </row>
    <row r="5" spans="1:11" ht="12.75">
      <c r="A5" s="9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2"/>
      <c r="B6" s="13">
        <f>0*0.8</f>
        <v>0</v>
      </c>
      <c r="C6" s="14" t="e">
        <f>100*B6/B6</f>
        <v>#DIV/0!</v>
      </c>
      <c r="D6" s="13">
        <f>B6*0.296</f>
        <v>0</v>
      </c>
      <c r="E6" s="14" t="e">
        <f>100*D6/B6</f>
        <v>#DIV/0!</v>
      </c>
      <c r="F6" s="13">
        <f>B6*0.353</f>
        <v>0</v>
      </c>
      <c r="G6" s="14" t="e">
        <f>100*F6/B6</f>
        <v>#DIV/0!</v>
      </c>
      <c r="H6" s="13">
        <f>B6*0.151</f>
        <v>0</v>
      </c>
      <c r="I6" s="14" t="e">
        <f>100*H6/B6</f>
        <v>#DIV/0!</v>
      </c>
      <c r="J6" s="13">
        <f>B6-D6-F6-H6</f>
        <v>0</v>
      </c>
      <c r="K6" s="15" t="e">
        <f>100*J6/B6</f>
        <v>#DIV/0!</v>
      </c>
    </row>
    <row r="7" spans="1:11" ht="12.75">
      <c r="A7" s="16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12.75">
      <c r="A8" s="12"/>
      <c r="B8" s="13">
        <f>0*0.8</f>
        <v>0</v>
      </c>
      <c r="C8" s="14" t="e">
        <f>100*B8/B8</f>
        <v>#DIV/0!</v>
      </c>
      <c r="D8" s="13">
        <f>B8*0.296</f>
        <v>0</v>
      </c>
      <c r="E8" s="14" t="e">
        <f>100*D8/B8</f>
        <v>#DIV/0!</v>
      </c>
      <c r="F8" s="13">
        <f>B8*0.353</f>
        <v>0</v>
      </c>
      <c r="G8" s="14" t="e">
        <f>100*F8/B8</f>
        <v>#DIV/0!</v>
      </c>
      <c r="H8" s="13">
        <f>B8*0.151</f>
        <v>0</v>
      </c>
      <c r="I8" s="14" t="e">
        <f>100*H8/B8</f>
        <v>#DIV/0!</v>
      </c>
      <c r="J8" s="13">
        <f>B8-D8-F8-H8</f>
        <v>0</v>
      </c>
      <c r="K8" s="15" t="e">
        <f>100*J8/B8</f>
        <v>#DIV/0!</v>
      </c>
    </row>
    <row r="9" spans="1:11" ht="12.75">
      <c r="A9" s="16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12.75">
      <c r="A10" s="12"/>
      <c r="B10" s="13">
        <f>0.122*0.8</f>
        <v>0.0976</v>
      </c>
      <c r="C10" s="14">
        <f>100*B10/B10</f>
        <v>99.99999999999999</v>
      </c>
      <c r="D10" s="13">
        <f>B10*0.296</f>
        <v>0.0288896</v>
      </c>
      <c r="E10" s="14">
        <f>100*D10/B10</f>
        <v>29.599999999999998</v>
      </c>
      <c r="F10" s="13">
        <f>B10*0.353</f>
        <v>0.0344528</v>
      </c>
      <c r="G10" s="14">
        <f>100*F10/B10</f>
        <v>35.3</v>
      </c>
      <c r="H10" s="13">
        <f>B10*0.151</f>
        <v>0.0147376</v>
      </c>
      <c r="I10" s="14">
        <f>100*H10/B10</f>
        <v>15.099999999999998</v>
      </c>
      <c r="J10" s="13">
        <f>B10-D10-F10-H10</f>
        <v>0.019520000000000006</v>
      </c>
      <c r="K10" s="15">
        <f>100*J10/B10</f>
        <v>20.000000000000004</v>
      </c>
    </row>
    <row r="11" spans="1:11" ht="12.75">
      <c r="A11" s="16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12"/>
      <c r="B12" s="13">
        <f>0.223*0.8</f>
        <v>0.1784</v>
      </c>
      <c r="C12" s="14">
        <f>100*B12/B12</f>
        <v>100</v>
      </c>
      <c r="D12" s="13">
        <f>B12*0.296</f>
        <v>0.052806399999999996</v>
      </c>
      <c r="E12" s="14">
        <f>100*D12/B12</f>
        <v>29.599999999999998</v>
      </c>
      <c r="F12" s="13">
        <f>B12*0.353</f>
        <v>0.0629752</v>
      </c>
      <c r="G12" s="14">
        <f>100*F12/B12</f>
        <v>35.3</v>
      </c>
      <c r="H12" s="13">
        <f>B12*0.151</f>
        <v>0.0269384</v>
      </c>
      <c r="I12" s="14">
        <f>100*H12/B12</f>
        <v>15.100000000000001</v>
      </c>
      <c r="J12" s="13">
        <f>B12-D12-F12-H12</f>
        <v>0.03568</v>
      </c>
      <c r="K12" s="15">
        <f>100*J12/B12</f>
        <v>20.000000000000004</v>
      </c>
    </row>
    <row r="13" spans="1:11" ht="12.75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2.75">
      <c r="A14" s="12"/>
      <c r="B14" s="13">
        <f>B12</f>
        <v>0.1784</v>
      </c>
      <c r="C14" s="14">
        <f>100*B14/B14</f>
        <v>100</v>
      </c>
      <c r="D14" s="13">
        <f>B14*0.296</f>
        <v>0.052806399999999996</v>
      </c>
      <c r="E14" s="14">
        <f>100*D14/B14</f>
        <v>29.599999999999998</v>
      </c>
      <c r="F14" s="13">
        <f>B14*0.353</f>
        <v>0.0629752</v>
      </c>
      <c r="G14" s="14">
        <f>100*F14/B14</f>
        <v>35.3</v>
      </c>
      <c r="H14" s="13">
        <f>B14*0.151</f>
        <v>0.0269384</v>
      </c>
      <c r="I14" s="14">
        <f>100*H14/B14</f>
        <v>15.100000000000001</v>
      </c>
      <c r="J14" s="13">
        <f>B14-D14-F14-H14</f>
        <v>0.03568</v>
      </c>
      <c r="K14" s="15">
        <f>100*J14/B14</f>
        <v>20.000000000000004</v>
      </c>
    </row>
    <row r="15" spans="1:11" ht="12.75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2.75">
      <c r="A16" s="12"/>
      <c r="B16" s="13">
        <f>B14</f>
        <v>0.1784</v>
      </c>
      <c r="C16" s="14">
        <f>100*B16/B16</f>
        <v>100</v>
      </c>
      <c r="D16" s="13">
        <f>B16*0.296</f>
        <v>0.052806399999999996</v>
      </c>
      <c r="E16" s="14">
        <f>100*D16/B16</f>
        <v>29.599999999999998</v>
      </c>
      <c r="F16" s="13">
        <f>B16*0.353</f>
        <v>0.0629752</v>
      </c>
      <c r="G16" s="14">
        <f>100*F16/B16</f>
        <v>35.3</v>
      </c>
      <c r="H16" s="13">
        <f>B16*0.151</f>
        <v>0.0269384</v>
      </c>
      <c r="I16" s="14">
        <f>100*H16/B16</f>
        <v>15.100000000000001</v>
      </c>
      <c r="J16" s="13">
        <f>B16-D16-F16-H16</f>
        <v>0.03568</v>
      </c>
      <c r="K16" s="15">
        <f>100*J16/B16</f>
        <v>20.000000000000004</v>
      </c>
    </row>
    <row r="17" spans="1:11" ht="12.75">
      <c r="A17" s="16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2.75">
      <c r="A18" s="12"/>
      <c r="B18" s="13">
        <f>B16</f>
        <v>0.1784</v>
      </c>
      <c r="C18" s="14">
        <f>100*B18/B18</f>
        <v>100</v>
      </c>
      <c r="D18" s="13">
        <f>B18*0.296</f>
        <v>0.052806399999999996</v>
      </c>
      <c r="E18" s="14">
        <f>100*D18/B18</f>
        <v>29.599999999999998</v>
      </c>
      <c r="F18" s="13">
        <f>B18*0.353</f>
        <v>0.0629752</v>
      </c>
      <c r="G18" s="14">
        <f>100*F18/B18</f>
        <v>35.3</v>
      </c>
      <c r="H18" s="13">
        <f>B18*0.151</f>
        <v>0.0269384</v>
      </c>
      <c r="I18" s="14">
        <f>100*H18/B18</f>
        <v>15.100000000000001</v>
      </c>
      <c r="J18" s="13">
        <f>B18-D18-F18-H18</f>
        <v>0.03568</v>
      </c>
      <c r="K18" s="15">
        <f>100*J18/B18</f>
        <v>20.000000000000004</v>
      </c>
    </row>
    <row r="19" spans="1:11" s="22" customFormat="1" ht="12.75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s="22" customFormat="1" ht="12.75">
      <c r="A20" s="23"/>
      <c r="B20" s="24">
        <f>SUM(B18+B16+B14+B12+B10+B8+B6)</f>
        <v>0.8112</v>
      </c>
      <c r="C20" s="25">
        <f>100*B20/B20</f>
        <v>100</v>
      </c>
      <c r="D20" s="24">
        <f>SUM(D18+D16+D14+D12+D10+D8+D6)</f>
        <v>0.24011519999999997</v>
      </c>
      <c r="E20" s="25">
        <f>100*D20/B20</f>
        <v>29.599999999999994</v>
      </c>
      <c r="F20" s="24">
        <f>SUM(F18+F16+F14+F12+F10+F8+F6)</f>
        <v>0.2863536</v>
      </c>
      <c r="G20" s="25">
        <f>100*F20/B20</f>
        <v>35.3</v>
      </c>
      <c r="H20" s="24">
        <f>SUM(H18+H16+H14+H12+H10+H8+H6)</f>
        <v>0.12249120000000001</v>
      </c>
      <c r="I20" s="25">
        <f>100*H20/B20</f>
        <v>15.100000000000001</v>
      </c>
      <c r="J20" s="24">
        <f>SUM(J18+J16+J14+J12+J10+J8+J6)</f>
        <v>0.16224000000000002</v>
      </c>
      <c r="K20" s="26">
        <f>100*J20/B20</f>
        <v>20.000000000000004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&amp;L&amp;8&amp;A&amp;C220&amp;R&amp;8&amp;F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3">
      <selection activeCell="A1" sqref="A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33"/>
      <c r="K1" s="34"/>
    </row>
    <row r="2" spans="1:17" s="4" customFormat="1" ht="89.25">
      <c r="A2" s="2" t="s">
        <v>33</v>
      </c>
      <c r="B2" s="35" t="s">
        <v>0</v>
      </c>
      <c r="C2" s="35"/>
      <c r="D2" s="35" t="s">
        <v>1</v>
      </c>
      <c r="E2" s="35"/>
      <c r="F2" s="35"/>
      <c r="G2" s="35"/>
      <c r="H2" s="35"/>
      <c r="I2" s="35"/>
      <c r="J2" s="35" t="s">
        <v>2</v>
      </c>
      <c r="K2" s="37"/>
      <c r="L2" s="3"/>
      <c r="M2" s="3"/>
      <c r="N2" s="3"/>
      <c r="O2" s="3"/>
      <c r="P2" s="3"/>
      <c r="Q2" s="3"/>
    </row>
    <row r="3" spans="1:11" s="4" customFormat="1" ht="12.75">
      <c r="A3" s="5"/>
      <c r="B3" s="36"/>
      <c r="C3" s="36"/>
      <c r="D3" s="39" t="s">
        <v>3</v>
      </c>
      <c r="E3" s="39"/>
      <c r="F3" s="39" t="s">
        <v>4</v>
      </c>
      <c r="G3" s="39"/>
      <c r="H3" s="39" t="s">
        <v>5</v>
      </c>
      <c r="I3" s="39"/>
      <c r="J3" s="36"/>
      <c r="K3" s="38"/>
    </row>
    <row r="4" spans="1:11" s="4" customFormat="1" ht="12.75">
      <c r="A4" s="7" t="s">
        <v>21</v>
      </c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8" t="s">
        <v>7</v>
      </c>
    </row>
    <row r="5" spans="1:11" ht="12.75">
      <c r="A5" s="9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2"/>
      <c r="B6" s="13">
        <f>0*0.85</f>
        <v>0</v>
      </c>
      <c r="C6" s="14" t="e">
        <f>100*B6/B6</f>
        <v>#DIV/0!</v>
      </c>
      <c r="D6" s="13">
        <f>B6*0.296</f>
        <v>0</v>
      </c>
      <c r="E6" s="14" t="e">
        <f>100*D6/B6</f>
        <v>#DIV/0!</v>
      </c>
      <c r="F6" s="13">
        <f>B6*0.353</f>
        <v>0</v>
      </c>
      <c r="G6" s="14" t="e">
        <f>100*F6/B6</f>
        <v>#DIV/0!</v>
      </c>
      <c r="H6" s="13">
        <f>B6*0.151</f>
        <v>0</v>
      </c>
      <c r="I6" s="14" t="e">
        <f>100*H6/B6</f>
        <v>#DIV/0!</v>
      </c>
      <c r="J6" s="13">
        <f>B6-D6-F6-H6</f>
        <v>0</v>
      </c>
      <c r="K6" s="15" t="e">
        <f>100*J6/B6</f>
        <v>#DIV/0!</v>
      </c>
    </row>
    <row r="7" spans="1:11" ht="12.75">
      <c r="A7" s="16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12.75">
      <c r="A8" s="12"/>
      <c r="B8" s="13">
        <f>0.911*0.85</f>
        <v>0.77435</v>
      </c>
      <c r="C8" s="14">
        <f>100*B8/B8</f>
        <v>100</v>
      </c>
      <c r="D8" s="13">
        <f>B8*0.296</f>
        <v>0.22920759999999998</v>
      </c>
      <c r="E8" s="14">
        <f>100*D8/B8</f>
        <v>29.599999999999998</v>
      </c>
      <c r="F8" s="13">
        <f>B8*0.353</f>
        <v>0.27334555</v>
      </c>
      <c r="G8" s="14">
        <f>100*F8/B8</f>
        <v>35.3</v>
      </c>
      <c r="H8" s="13">
        <f>B8*0.151</f>
        <v>0.11692685</v>
      </c>
      <c r="I8" s="14">
        <f>100*H8/B8</f>
        <v>15.1</v>
      </c>
      <c r="J8" s="13">
        <f>B8-D8-F8-H8</f>
        <v>0.15487000000000004</v>
      </c>
      <c r="K8" s="15">
        <f>100*J8/B8</f>
        <v>20.000000000000004</v>
      </c>
    </row>
    <row r="9" spans="1:11" ht="12.75">
      <c r="A9" s="16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12.75">
      <c r="A10" s="12"/>
      <c r="B10" s="13">
        <f>2.369*0.85</f>
        <v>2.01365</v>
      </c>
      <c r="C10" s="14">
        <f>100*B10/B10</f>
        <v>100</v>
      </c>
      <c r="D10" s="13">
        <f>B10*0.296</f>
        <v>0.5960404</v>
      </c>
      <c r="E10" s="14">
        <f>100*D10/B10</f>
        <v>29.6</v>
      </c>
      <c r="F10" s="13">
        <f>B10*0.353</f>
        <v>0.71081845</v>
      </c>
      <c r="G10" s="14">
        <f>100*F10/B10</f>
        <v>35.3</v>
      </c>
      <c r="H10" s="13">
        <f>B10*0.151</f>
        <v>0.30406115</v>
      </c>
      <c r="I10" s="14">
        <f>100*H10/B10</f>
        <v>15.099999999999998</v>
      </c>
      <c r="J10" s="13">
        <f>B10-D10-F10-H10</f>
        <v>0.40273000000000003</v>
      </c>
      <c r="K10" s="15">
        <f>100*J10/B10</f>
        <v>20</v>
      </c>
    </row>
    <row r="11" spans="1:11" ht="12.75">
      <c r="A11" s="16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12"/>
      <c r="B12" s="13">
        <f>2.49*0.85</f>
        <v>2.1165000000000003</v>
      </c>
      <c r="C12" s="14">
        <f>100*B12/B12</f>
        <v>100</v>
      </c>
      <c r="D12" s="13">
        <f>B12*0.296</f>
        <v>0.626484</v>
      </c>
      <c r="E12" s="14">
        <f>100*D12/B12</f>
        <v>29.599999999999998</v>
      </c>
      <c r="F12" s="13">
        <f>B12*0.353</f>
        <v>0.7471245000000001</v>
      </c>
      <c r="G12" s="14">
        <f>100*F12/B12</f>
        <v>35.3</v>
      </c>
      <c r="H12" s="13">
        <f>B12*0.151</f>
        <v>0.31959150000000003</v>
      </c>
      <c r="I12" s="14">
        <f>100*H12/B12</f>
        <v>15.099999999999998</v>
      </c>
      <c r="J12" s="13">
        <f>B12-D12-F12-H12</f>
        <v>0.4233000000000001</v>
      </c>
      <c r="K12" s="15">
        <f>100*J12/B12</f>
        <v>20.000000000000004</v>
      </c>
    </row>
    <row r="13" spans="1:11" ht="12.75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2.75">
      <c r="A14" s="12"/>
      <c r="B14" s="13">
        <f>2.491*0.85</f>
        <v>2.11735</v>
      </c>
      <c r="C14" s="14">
        <f>100*B14/B14</f>
        <v>100</v>
      </c>
      <c r="D14" s="13">
        <f>B14*0.296</f>
        <v>0.6267356</v>
      </c>
      <c r="E14" s="14">
        <f>100*D14/B14</f>
        <v>29.599999999999998</v>
      </c>
      <c r="F14" s="13">
        <f>B14*0.353</f>
        <v>0.74742455</v>
      </c>
      <c r="G14" s="14">
        <f>100*F14/B14</f>
        <v>35.3</v>
      </c>
      <c r="H14" s="13">
        <f>B14*0.151</f>
        <v>0.31971985</v>
      </c>
      <c r="I14" s="14">
        <f>100*H14/B14</f>
        <v>15.100000000000001</v>
      </c>
      <c r="J14" s="13">
        <f>B14-D14-F14-H14</f>
        <v>0.4234700000000001</v>
      </c>
      <c r="K14" s="15">
        <f>100*J14/B14</f>
        <v>20.000000000000007</v>
      </c>
    </row>
    <row r="15" spans="1:11" ht="12.75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2.75">
      <c r="A16" s="12"/>
      <c r="B16" s="13">
        <f>1.883*0.85</f>
        <v>1.60055</v>
      </c>
      <c r="C16" s="14">
        <f>100*B16/B16</f>
        <v>99.99999999999999</v>
      </c>
      <c r="D16" s="13">
        <f>B16*0.296</f>
        <v>0.47376279999999993</v>
      </c>
      <c r="E16" s="14">
        <f>100*D16/B16</f>
        <v>29.599999999999998</v>
      </c>
      <c r="F16" s="13">
        <f>B16*0.353</f>
        <v>0.56499415</v>
      </c>
      <c r="G16" s="14">
        <f>100*F16/B16</f>
        <v>35.300000000000004</v>
      </c>
      <c r="H16" s="13">
        <f>B16*0.151</f>
        <v>0.24168304999999998</v>
      </c>
      <c r="I16" s="14">
        <f>100*H16/B16</f>
        <v>15.099999999999998</v>
      </c>
      <c r="J16" s="13">
        <f>B16-D16-F16-H16</f>
        <v>0.3201099999999999</v>
      </c>
      <c r="K16" s="15">
        <f>100*J16/B16</f>
        <v>19.999999999999993</v>
      </c>
    </row>
    <row r="17" spans="1:11" ht="12.75">
      <c r="A17" s="16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2.75">
      <c r="A18" s="12"/>
      <c r="B18" s="13">
        <f>2.005*0.85</f>
        <v>1.7042499999999998</v>
      </c>
      <c r="C18" s="14">
        <f>100*B18/B18</f>
        <v>100</v>
      </c>
      <c r="D18" s="13">
        <f>B18*0.296</f>
        <v>0.504458</v>
      </c>
      <c r="E18" s="14">
        <f>100*D18/B18</f>
        <v>29.6</v>
      </c>
      <c r="F18" s="13">
        <f>B18*0.353</f>
        <v>0.60160025</v>
      </c>
      <c r="G18" s="14">
        <f>100*F18/B18</f>
        <v>35.300000000000004</v>
      </c>
      <c r="H18" s="13">
        <f>B18*0.151</f>
        <v>0.25734175</v>
      </c>
      <c r="I18" s="14">
        <f>100*H18/B18</f>
        <v>15.1</v>
      </c>
      <c r="J18" s="13">
        <f>B18-D18-F18-H18</f>
        <v>0.34085000000000004</v>
      </c>
      <c r="K18" s="15">
        <f>100*J18/B18</f>
        <v>20.000000000000004</v>
      </c>
    </row>
    <row r="19" spans="1:11" s="22" customFormat="1" ht="12.75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s="22" customFormat="1" ht="12.75">
      <c r="A20" s="23"/>
      <c r="B20" s="24">
        <f>SUM(B18+B16+B14+B12+B10+B8+B6)</f>
        <v>10.32665</v>
      </c>
      <c r="C20" s="25">
        <f>100*B20/B20</f>
        <v>99.99999999999999</v>
      </c>
      <c r="D20" s="24">
        <f>SUM(D18+D16+D14+D12+D10+D8+D6)</f>
        <v>3.0566884</v>
      </c>
      <c r="E20" s="25">
        <f>100*D20/B20</f>
        <v>29.599999999999998</v>
      </c>
      <c r="F20" s="24">
        <f>SUM(F18+F16+F14+F12+F10+F8+F6)</f>
        <v>3.6453074500000002</v>
      </c>
      <c r="G20" s="25">
        <f>100*F20/B20</f>
        <v>35.3</v>
      </c>
      <c r="H20" s="24">
        <f>SUM(H18+H16+H14+H12+H10+H8+H6)</f>
        <v>1.5593241500000001</v>
      </c>
      <c r="I20" s="25">
        <f>100*H20/B20</f>
        <v>15.100000000000001</v>
      </c>
      <c r="J20" s="24">
        <f>SUM(J18+J16+J14+J12+J10+J8+J6)</f>
        <v>2.0653300000000003</v>
      </c>
      <c r="K20" s="26">
        <f>100*J20/B20</f>
        <v>20.000000000000004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&amp;L&amp;8&amp;A&amp;C221&amp;R&amp;8&amp;F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workbookViewId="0" topLeftCell="B3">
      <selection activeCell="A1" sqref="A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33"/>
      <c r="K1" s="34"/>
    </row>
    <row r="2" spans="1:17" s="4" customFormat="1" ht="63.75">
      <c r="A2" s="2" t="s">
        <v>34</v>
      </c>
      <c r="B2" s="35" t="s">
        <v>0</v>
      </c>
      <c r="C2" s="35"/>
      <c r="D2" s="35" t="s">
        <v>1</v>
      </c>
      <c r="E2" s="35"/>
      <c r="F2" s="35"/>
      <c r="G2" s="35"/>
      <c r="H2" s="35"/>
      <c r="I2" s="35"/>
      <c r="J2" s="35" t="s">
        <v>2</v>
      </c>
      <c r="K2" s="37"/>
      <c r="L2" s="3"/>
      <c r="M2" s="3"/>
      <c r="N2" s="3"/>
      <c r="O2" s="3"/>
      <c r="P2" s="3"/>
      <c r="Q2" s="3"/>
    </row>
    <row r="3" spans="1:11" s="4" customFormat="1" ht="12.75">
      <c r="A3" s="5"/>
      <c r="B3" s="36"/>
      <c r="C3" s="36"/>
      <c r="D3" s="39" t="s">
        <v>3</v>
      </c>
      <c r="E3" s="39"/>
      <c r="F3" s="39" t="s">
        <v>4</v>
      </c>
      <c r="G3" s="39"/>
      <c r="H3" s="39" t="s">
        <v>5</v>
      </c>
      <c r="I3" s="39"/>
      <c r="J3" s="36"/>
      <c r="K3" s="38"/>
    </row>
    <row r="4" spans="1:11" s="4" customFormat="1" ht="12.75">
      <c r="A4" s="7" t="s">
        <v>22</v>
      </c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8" t="s">
        <v>7</v>
      </c>
    </row>
    <row r="5" spans="1:11" ht="12.75">
      <c r="A5" s="9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2"/>
      <c r="B6" s="13">
        <f>0*0.3</f>
        <v>0</v>
      </c>
      <c r="C6" s="14" t="e">
        <f>100*B6/B6</f>
        <v>#DIV/0!</v>
      </c>
      <c r="D6" s="13">
        <f>B6*0.2333</f>
        <v>0</v>
      </c>
      <c r="E6" s="14" t="e">
        <f>100*D6/B6</f>
        <v>#DIV/0!</v>
      </c>
      <c r="F6" s="13">
        <f>(B6-D6-J6)*0.7</f>
        <v>0</v>
      </c>
      <c r="G6" s="14" t="e">
        <f>100*F6/B6</f>
        <v>#DIV/0!</v>
      </c>
      <c r="H6" s="13">
        <f>B6-D6-F6-J6</f>
        <v>0</v>
      </c>
      <c r="I6" s="14" t="e">
        <f>100*H6/B6</f>
        <v>#DIV/0!</v>
      </c>
      <c r="J6" s="13">
        <f>B6*0.37</f>
        <v>0</v>
      </c>
      <c r="K6" s="15" t="e">
        <f>100*J6/B6</f>
        <v>#DIV/0!</v>
      </c>
    </row>
    <row r="7" spans="1:11" ht="12.75">
      <c r="A7" s="16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12.75">
      <c r="A8" s="12"/>
      <c r="B8" s="13">
        <f>4.286*0.3</f>
        <v>1.2857999999999998</v>
      </c>
      <c r="C8" s="14">
        <f>100*B8/B8</f>
        <v>100</v>
      </c>
      <c r="D8" s="13">
        <f>B8*0.2333</f>
        <v>0.29997714</v>
      </c>
      <c r="E8" s="14">
        <f>100*D8/B8</f>
        <v>23.330000000000002</v>
      </c>
      <c r="F8" s="13">
        <f>(B8-D8-J8)*0.7</f>
        <v>0.35705380199999986</v>
      </c>
      <c r="G8" s="14">
        <f>100*F8/B8</f>
        <v>27.76899999999999</v>
      </c>
      <c r="H8" s="13">
        <f>B8-D8-F8-J8</f>
        <v>0.1530230580000001</v>
      </c>
      <c r="I8" s="14">
        <f>100*H8/B8</f>
        <v>11.901000000000009</v>
      </c>
      <c r="J8" s="13">
        <f>B8*0.37</f>
        <v>0.47574599999999995</v>
      </c>
      <c r="K8" s="15">
        <f>100*J8/B8</f>
        <v>37</v>
      </c>
    </row>
    <row r="9" spans="1:11" ht="12.75">
      <c r="A9" s="16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12.75">
      <c r="A10" s="12"/>
      <c r="B10" s="13">
        <f>3.283*0.3</f>
        <v>0.9848999999999999</v>
      </c>
      <c r="C10" s="14">
        <f>100*B10/B10</f>
        <v>100</v>
      </c>
      <c r="D10" s="13">
        <f>B10*0.2333</f>
        <v>0.22977716999999998</v>
      </c>
      <c r="E10" s="14">
        <f>100*D10/B10</f>
        <v>23.330000000000002</v>
      </c>
      <c r="F10" s="13">
        <f>(B10-D10-J10)*0.7</f>
        <v>0.27349688099999997</v>
      </c>
      <c r="G10" s="14">
        <f>100*F10/B10</f>
        <v>27.769000000000002</v>
      </c>
      <c r="H10" s="13">
        <f>B10-D10-F10-J10</f>
        <v>0.11721294900000001</v>
      </c>
      <c r="I10" s="14">
        <f>100*H10/B10</f>
        <v>11.901000000000002</v>
      </c>
      <c r="J10" s="13">
        <f>B10*0.37</f>
        <v>0.36441299999999993</v>
      </c>
      <c r="K10" s="15">
        <f>100*J10/B10</f>
        <v>36.99999999999999</v>
      </c>
    </row>
    <row r="11" spans="1:11" ht="12.75">
      <c r="A11" s="16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12"/>
      <c r="B12" s="13">
        <f>3.984*0.3</f>
        <v>1.1952</v>
      </c>
      <c r="C12" s="14">
        <f>100*B12/B12</f>
        <v>100</v>
      </c>
      <c r="D12" s="13">
        <f>B12*0.2333</f>
        <v>0.27884016</v>
      </c>
      <c r="E12" s="14">
        <f>100*D12/B12</f>
        <v>23.33</v>
      </c>
      <c r="F12" s="13">
        <f>(B12-D12-J12)*0.7</f>
        <v>0.331895088</v>
      </c>
      <c r="G12" s="14">
        <f>100*F12/B12</f>
        <v>27.769</v>
      </c>
      <c r="H12" s="13">
        <f>B12-D12-F12-J12</f>
        <v>0.14224075200000003</v>
      </c>
      <c r="I12" s="14">
        <f>100*H12/B12</f>
        <v>11.901000000000002</v>
      </c>
      <c r="J12" s="13">
        <f>B12*0.37</f>
        <v>0.442224</v>
      </c>
      <c r="K12" s="15">
        <f>100*J12/B12</f>
        <v>37</v>
      </c>
    </row>
    <row r="13" spans="1:11" ht="12.75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2.75">
      <c r="A14" s="12"/>
      <c r="B14" s="13">
        <f>3.985*0.3</f>
        <v>1.1955</v>
      </c>
      <c r="C14" s="14">
        <f>100*B14/B14</f>
        <v>100</v>
      </c>
      <c r="D14" s="13">
        <f>B14*0.2333</f>
        <v>0.27891015</v>
      </c>
      <c r="E14" s="14">
        <f>100*D14/B14</f>
        <v>23.330000000000002</v>
      </c>
      <c r="F14" s="13">
        <f>(B14-D14-J14)*0.7</f>
        <v>0.33197839500000004</v>
      </c>
      <c r="G14" s="14">
        <f>100*F14/B14</f>
        <v>27.769000000000002</v>
      </c>
      <c r="H14" s="13">
        <f>B14-D14-F14-J14</f>
        <v>0.14227645500000002</v>
      </c>
      <c r="I14" s="14">
        <f>100*H14/B14</f>
        <v>11.901000000000003</v>
      </c>
      <c r="J14" s="13">
        <f>B14*0.37</f>
        <v>0.442335</v>
      </c>
      <c r="K14" s="15">
        <f>100*J14/B14</f>
        <v>37</v>
      </c>
    </row>
    <row r="15" spans="1:11" ht="12.75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2.75">
      <c r="A16" s="12"/>
      <c r="B16" s="13">
        <f>4.778*0.3</f>
        <v>1.4333999999999998</v>
      </c>
      <c r="C16" s="14">
        <f>100*B16/B16</f>
        <v>100</v>
      </c>
      <c r="D16" s="13">
        <f>B16*0.2333</f>
        <v>0.33441222</v>
      </c>
      <c r="E16" s="14">
        <f>100*D16/B16</f>
        <v>23.330000000000002</v>
      </c>
      <c r="F16" s="13">
        <f>(B16-D16-J16)*0.7</f>
        <v>0.39804084599999995</v>
      </c>
      <c r="G16" s="14">
        <f>100*F16/B16</f>
        <v>27.769000000000002</v>
      </c>
      <c r="H16" s="13">
        <f>B16-D16-F16-J16</f>
        <v>0.17058893399999997</v>
      </c>
      <c r="I16" s="14">
        <f>100*H16/B16</f>
        <v>11.900999999999998</v>
      </c>
      <c r="J16" s="13">
        <f>B16*0.37</f>
        <v>0.5303579999999999</v>
      </c>
      <c r="K16" s="15">
        <f>100*J16/B16</f>
        <v>37</v>
      </c>
    </row>
    <row r="17" spans="1:11" ht="12.75">
      <c r="A17" s="16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2.75">
      <c r="A18" s="12"/>
      <c r="B18" s="13">
        <f>5.647*0.3</f>
        <v>1.6941</v>
      </c>
      <c r="C18" s="14">
        <f>100*B18/B18</f>
        <v>100</v>
      </c>
      <c r="D18" s="13">
        <f>B18*0.2333</f>
        <v>0.39523353</v>
      </c>
      <c r="E18" s="14">
        <f>100*D18/B18</f>
        <v>23.330000000000002</v>
      </c>
      <c r="F18" s="13">
        <f>(B18-D18-J18)*0.7</f>
        <v>0.47043462899999994</v>
      </c>
      <c r="G18" s="14">
        <f>100*F18/B18</f>
        <v>27.769</v>
      </c>
      <c r="H18" s="13">
        <f>B18-D18-F18-J18</f>
        <v>0.20161484100000004</v>
      </c>
      <c r="I18" s="14">
        <f>100*H18/B18</f>
        <v>11.901000000000002</v>
      </c>
      <c r="J18" s="13">
        <f>B18*0.37</f>
        <v>0.626817</v>
      </c>
      <c r="K18" s="15">
        <f>100*J18/B18</f>
        <v>37</v>
      </c>
    </row>
    <row r="19" spans="1:11" s="22" customFormat="1" ht="12.75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s="22" customFormat="1" ht="12.75">
      <c r="A20" s="23"/>
      <c r="B20" s="24">
        <f>SUM(B18+B16+B14+B12+B10+B8+B6)</f>
        <v>7.788899999999999</v>
      </c>
      <c r="C20" s="25">
        <f>100*B20/B20</f>
        <v>100</v>
      </c>
      <c r="D20" s="24">
        <f>SUM(D18+D16+D14+D12+D10+D8+D6)</f>
        <v>1.8171503699999998</v>
      </c>
      <c r="E20" s="25">
        <f>100*D20/B20</f>
        <v>23.33</v>
      </c>
      <c r="F20" s="24">
        <f>SUM(F18+F16+F14+F12+F10+F8+F6)</f>
        <v>2.162899641</v>
      </c>
      <c r="G20" s="25">
        <f>100*F20/B20</f>
        <v>27.769000000000005</v>
      </c>
      <c r="H20" s="24">
        <f>SUM(H18+H16+H14+H12+H10+H8+H6)</f>
        <v>0.926956989</v>
      </c>
      <c r="I20" s="25">
        <f>100*H20/B20</f>
        <v>11.901000000000002</v>
      </c>
      <c r="J20" s="24">
        <f>SUM(J18+J16+J14+J12+J10+J8+J6)</f>
        <v>2.881893</v>
      </c>
      <c r="K20" s="26">
        <f>100*J20/B20</f>
        <v>37.00000000000001</v>
      </c>
    </row>
    <row r="22" spans="2:10" ht="12.75">
      <c r="B22" s="27"/>
      <c r="C22" s="27"/>
      <c r="D22" s="27"/>
      <c r="F22" s="27"/>
      <c r="H22" s="27"/>
      <c r="J22" s="27"/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&amp;L&amp;8&amp;A&amp;C222&amp;R&amp;8&amp;F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workbookViewId="0" topLeftCell="A3">
      <selection activeCell="A1" sqref="A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33"/>
      <c r="K1" s="34"/>
    </row>
    <row r="2" spans="1:17" s="4" customFormat="1" ht="140.25">
      <c r="A2" s="2" t="s">
        <v>35</v>
      </c>
      <c r="B2" s="35" t="s">
        <v>0</v>
      </c>
      <c r="C2" s="35"/>
      <c r="D2" s="35" t="s">
        <v>1</v>
      </c>
      <c r="E2" s="35"/>
      <c r="F2" s="35"/>
      <c r="G2" s="35"/>
      <c r="H2" s="35"/>
      <c r="I2" s="35"/>
      <c r="J2" s="35" t="s">
        <v>2</v>
      </c>
      <c r="K2" s="37"/>
      <c r="L2" s="3"/>
      <c r="M2" s="3"/>
      <c r="N2" s="3"/>
      <c r="O2" s="3"/>
      <c r="P2" s="3"/>
      <c r="Q2" s="3"/>
    </row>
    <row r="3" spans="1:11" s="4" customFormat="1" ht="12.75">
      <c r="A3" s="5"/>
      <c r="B3" s="36"/>
      <c r="C3" s="36"/>
      <c r="D3" s="39" t="s">
        <v>3</v>
      </c>
      <c r="E3" s="39"/>
      <c r="F3" s="39" t="s">
        <v>4</v>
      </c>
      <c r="G3" s="39"/>
      <c r="H3" s="39" t="s">
        <v>5</v>
      </c>
      <c r="I3" s="39"/>
      <c r="J3" s="36"/>
      <c r="K3" s="38"/>
    </row>
    <row r="4" spans="1:11" s="4" customFormat="1" ht="12.75">
      <c r="A4" s="7" t="s">
        <v>23</v>
      </c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8" t="s">
        <v>7</v>
      </c>
    </row>
    <row r="5" spans="1:11" ht="12.75">
      <c r="A5" s="9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2"/>
      <c r="B6" s="13">
        <f>0*0.8</f>
        <v>0</v>
      </c>
      <c r="C6" s="14" t="e">
        <f>100*B6/B6</f>
        <v>#DIV/0!</v>
      </c>
      <c r="D6" s="13">
        <f>B6*0.185</f>
        <v>0</v>
      </c>
      <c r="E6" s="14" t="e">
        <f>100*D6/B6</f>
        <v>#DIV/0!</v>
      </c>
      <c r="F6" s="13">
        <f>B6*0.221</f>
        <v>0</v>
      </c>
      <c r="G6" s="14" t="e">
        <f>100*F6/B6</f>
        <v>#DIV/0!</v>
      </c>
      <c r="H6" s="13">
        <f>B6*0.095</f>
        <v>0</v>
      </c>
      <c r="I6" s="14" t="e">
        <f>100*H6/B6</f>
        <v>#DIV/0!</v>
      </c>
      <c r="J6" s="13">
        <f>B6-D6-F6-H6</f>
        <v>0</v>
      </c>
      <c r="K6" s="15" t="e">
        <f>100*J6/B6</f>
        <v>#DIV/0!</v>
      </c>
    </row>
    <row r="7" spans="1:11" ht="12.75">
      <c r="A7" s="16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12.75">
      <c r="A8" s="12"/>
      <c r="B8" s="13">
        <f>0*0.8</f>
        <v>0</v>
      </c>
      <c r="C8" s="14" t="e">
        <f>100*B8/B8</f>
        <v>#DIV/0!</v>
      </c>
      <c r="D8" s="13">
        <f>B8*0.185</f>
        <v>0</v>
      </c>
      <c r="E8" s="14" t="e">
        <f>100*D8/B8</f>
        <v>#DIV/0!</v>
      </c>
      <c r="F8" s="13">
        <f>B8*0.221</f>
        <v>0</v>
      </c>
      <c r="G8" s="14" t="e">
        <f>100*F8/B8</f>
        <v>#DIV/0!</v>
      </c>
      <c r="H8" s="13">
        <f>B8*0.095</f>
        <v>0</v>
      </c>
      <c r="I8" s="14" t="e">
        <f>100*H8/B8</f>
        <v>#DIV/0!</v>
      </c>
      <c r="J8" s="13">
        <f>B8-D8-F8-H8</f>
        <v>0</v>
      </c>
      <c r="K8" s="15" t="e">
        <f>100*J8/B8</f>
        <v>#DIV/0!</v>
      </c>
    </row>
    <row r="9" spans="1:11" ht="12.75">
      <c r="A9" s="16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12.75">
      <c r="A10" s="12"/>
      <c r="B10" s="13">
        <f>0.132*0.8</f>
        <v>0.10560000000000001</v>
      </c>
      <c r="C10" s="14">
        <f>100*B10/B10</f>
        <v>99.99999999999999</v>
      </c>
      <c r="D10" s="13">
        <f>B10*0.185</f>
        <v>0.019536</v>
      </c>
      <c r="E10" s="14">
        <f>100*D10/B10</f>
        <v>18.5</v>
      </c>
      <c r="F10" s="13">
        <f>B10*0.221</f>
        <v>0.023337600000000003</v>
      </c>
      <c r="G10" s="14">
        <f>100*F10/B10</f>
        <v>22.1</v>
      </c>
      <c r="H10" s="13">
        <f>B10*0.095</f>
        <v>0.010032000000000001</v>
      </c>
      <c r="I10" s="14">
        <f>100*H10/B10</f>
        <v>9.5</v>
      </c>
      <c r="J10" s="13">
        <f>B10-D10-F10-H10</f>
        <v>0.052694400000000016</v>
      </c>
      <c r="K10" s="15">
        <f>100*J10/B10</f>
        <v>49.900000000000006</v>
      </c>
    </row>
    <row r="11" spans="1:11" ht="12.75">
      <c r="A11" s="16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12"/>
      <c r="B12" s="13">
        <f>0.297*0.8</f>
        <v>0.2376</v>
      </c>
      <c r="C12" s="14">
        <f>100*B12/B12</f>
        <v>100</v>
      </c>
      <c r="D12" s="13">
        <f>B12*0.185</f>
        <v>0.043956</v>
      </c>
      <c r="E12" s="14">
        <f>100*D12/B12</f>
        <v>18.5</v>
      </c>
      <c r="F12" s="13">
        <f>B12*0.221</f>
        <v>0.052509600000000003</v>
      </c>
      <c r="G12" s="14">
        <f>100*F12/B12</f>
        <v>22.1</v>
      </c>
      <c r="H12" s="13">
        <f>B12*0.095</f>
        <v>0.022572000000000002</v>
      </c>
      <c r="I12" s="14">
        <f>100*H12/B12</f>
        <v>9.5</v>
      </c>
      <c r="J12" s="13">
        <f>B12-D12-F12-H12</f>
        <v>0.11856239999999998</v>
      </c>
      <c r="K12" s="15">
        <f>100*J12/B12</f>
        <v>49.89999999999999</v>
      </c>
    </row>
    <row r="13" spans="1:11" ht="12.75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2.75">
      <c r="A14" s="12"/>
      <c r="B14" s="13">
        <f>B12</f>
        <v>0.2376</v>
      </c>
      <c r="C14" s="14">
        <f>100*B14/B14</f>
        <v>100</v>
      </c>
      <c r="D14" s="13">
        <f>B14*0.185</f>
        <v>0.043956</v>
      </c>
      <c r="E14" s="14">
        <f>100*D14/B14</f>
        <v>18.5</v>
      </c>
      <c r="F14" s="13">
        <f>B14*0.221</f>
        <v>0.052509600000000003</v>
      </c>
      <c r="G14" s="14">
        <f>100*F14/B14</f>
        <v>22.1</v>
      </c>
      <c r="H14" s="13">
        <f>B14*0.095</f>
        <v>0.022572000000000002</v>
      </c>
      <c r="I14" s="14">
        <f>100*H14/B14</f>
        <v>9.5</v>
      </c>
      <c r="J14" s="13">
        <f>B14-D14-F14-H14</f>
        <v>0.11856239999999998</v>
      </c>
      <c r="K14" s="15">
        <f>100*J14/B14</f>
        <v>49.89999999999999</v>
      </c>
    </row>
    <row r="15" spans="1:11" ht="12.75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2.75">
      <c r="A16" s="12"/>
      <c r="B16" s="13">
        <f>B14</f>
        <v>0.2376</v>
      </c>
      <c r="C16" s="14">
        <f>100*B16/B16</f>
        <v>100</v>
      </c>
      <c r="D16" s="13">
        <f>B16*0.185</f>
        <v>0.043956</v>
      </c>
      <c r="E16" s="14">
        <f>100*D16/B16</f>
        <v>18.5</v>
      </c>
      <c r="F16" s="13">
        <f>B16*0.221</f>
        <v>0.052509600000000003</v>
      </c>
      <c r="G16" s="14">
        <f>100*F16/B16</f>
        <v>22.1</v>
      </c>
      <c r="H16" s="13">
        <f>B16*0.095</f>
        <v>0.022572000000000002</v>
      </c>
      <c r="I16" s="14">
        <f>100*H16/B16</f>
        <v>9.5</v>
      </c>
      <c r="J16" s="13">
        <f>B16-D16-F16-H16</f>
        <v>0.11856239999999998</v>
      </c>
      <c r="K16" s="15">
        <f>100*J16/B16</f>
        <v>49.89999999999999</v>
      </c>
    </row>
    <row r="17" spans="1:11" ht="12.75">
      <c r="A17" s="16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2.75">
      <c r="A18" s="12"/>
      <c r="B18" s="13">
        <f>B16</f>
        <v>0.2376</v>
      </c>
      <c r="C18" s="14">
        <f>100*B18/B18</f>
        <v>100</v>
      </c>
      <c r="D18" s="13">
        <f>B18*0.185</f>
        <v>0.043956</v>
      </c>
      <c r="E18" s="14">
        <f>100*D18/B18</f>
        <v>18.5</v>
      </c>
      <c r="F18" s="13">
        <f>B18*0.221</f>
        <v>0.052509600000000003</v>
      </c>
      <c r="G18" s="14">
        <f>100*F18/B18</f>
        <v>22.1</v>
      </c>
      <c r="H18" s="13">
        <f>B18*0.095</f>
        <v>0.022572000000000002</v>
      </c>
      <c r="I18" s="14">
        <f>100*H18/B18</f>
        <v>9.5</v>
      </c>
      <c r="J18" s="13">
        <f>B18-D18-F18-H18</f>
        <v>0.11856239999999998</v>
      </c>
      <c r="K18" s="15">
        <f>100*J18/B18</f>
        <v>49.89999999999999</v>
      </c>
    </row>
    <row r="19" spans="1:11" s="22" customFormat="1" ht="12.75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s="22" customFormat="1" ht="12.75">
      <c r="A20" s="23"/>
      <c r="B20" s="24">
        <f>SUM(B18+B16+B14+B12+B10+B8+B6)</f>
        <v>1.056</v>
      </c>
      <c r="C20" s="25">
        <f>100*B20/B20</f>
        <v>100</v>
      </c>
      <c r="D20" s="24">
        <f>SUM(D18+D16+D14+D12+D10+D8+D6)</f>
        <v>0.19536</v>
      </c>
      <c r="E20" s="25">
        <f>100*D20/B20</f>
        <v>18.5</v>
      </c>
      <c r="F20" s="24">
        <f>SUM(F18+F16+F14+F12+F10+F8+F6)</f>
        <v>0.23337600000000003</v>
      </c>
      <c r="G20" s="25">
        <f>100*F20/B20</f>
        <v>22.1</v>
      </c>
      <c r="H20" s="24">
        <f>SUM(H18+H16+H14+H12+H10+H8+H6)</f>
        <v>0.10032</v>
      </c>
      <c r="I20" s="25">
        <f>100*H20/B20</f>
        <v>9.5</v>
      </c>
      <c r="J20" s="24">
        <f>SUM(J18+J16+J14+J12+J10+J8+J6)+0.001</f>
        <v>0.527944</v>
      </c>
      <c r="K20" s="26">
        <f>100*J20/B20</f>
        <v>49.99469696969696</v>
      </c>
    </row>
    <row r="22" spans="2:4" ht="12.75">
      <c r="B22" s="27"/>
      <c r="D22" s="28"/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&amp;L&amp;8&amp;A&amp;C224&amp;R&amp;8&amp;F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33"/>
      <c r="K1" s="34"/>
    </row>
    <row r="2" spans="1:17" s="4" customFormat="1" ht="51">
      <c r="A2" s="2" t="s">
        <v>28</v>
      </c>
      <c r="B2" s="35" t="s">
        <v>0</v>
      </c>
      <c r="C2" s="35"/>
      <c r="D2" s="35" t="s">
        <v>1</v>
      </c>
      <c r="E2" s="35"/>
      <c r="F2" s="35"/>
      <c r="G2" s="35"/>
      <c r="H2" s="35"/>
      <c r="I2" s="35"/>
      <c r="J2" s="35" t="s">
        <v>2</v>
      </c>
      <c r="K2" s="37"/>
      <c r="L2" s="3"/>
      <c r="M2" s="3"/>
      <c r="N2" s="3"/>
      <c r="O2" s="3"/>
      <c r="P2" s="3"/>
      <c r="Q2" s="3"/>
    </row>
    <row r="3" spans="1:11" s="4" customFormat="1" ht="12.75">
      <c r="A3" s="5"/>
      <c r="B3" s="36"/>
      <c r="C3" s="36"/>
      <c r="D3" s="39" t="s">
        <v>3</v>
      </c>
      <c r="E3" s="39"/>
      <c r="F3" s="39" t="s">
        <v>4</v>
      </c>
      <c r="G3" s="39"/>
      <c r="H3" s="39" t="s">
        <v>5</v>
      </c>
      <c r="I3" s="39"/>
      <c r="J3" s="36"/>
      <c r="K3" s="38"/>
    </row>
    <row r="4" spans="1:11" s="4" customFormat="1" ht="12.75">
      <c r="A4" s="7"/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8" t="s">
        <v>7</v>
      </c>
    </row>
    <row r="5" spans="1:11" ht="12.75">
      <c r="A5" s="9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2"/>
      <c r="B6" s="13">
        <f>+'misura 4bis'!B6+'misura 5 - I bis'!B6+'misura 7bis'!B6</f>
        <v>0</v>
      </c>
      <c r="C6" s="14" t="e">
        <f>100*B6/B6</f>
        <v>#DIV/0!</v>
      </c>
      <c r="D6" s="13">
        <f>+'misura 4bis'!D6+'misura 5 - I bis'!D6+'misura 7bis'!D6</f>
        <v>0</v>
      </c>
      <c r="E6" s="14" t="e">
        <f>100*D6/B6</f>
        <v>#DIV/0!</v>
      </c>
      <c r="F6" s="13">
        <f>+'misura 4bis'!F6+'misura 5 - I bis'!F6+'misura 7bis'!F6</f>
        <v>0</v>
      </c>
      <c r="G6" s="14" t="e">
        <f>100*F6/B6</f>
        <v>#DIV/0!</v>
      </c>
      <c r="H6" s="13">
        <f>+'misura 4bis'!H6+'misura 5 - I bis'!H6+'misura 7bis'!H6</f>
        <v>0</v>
      </c>
      <c r="I6" s="14" t="e">
        <f>100*H6/B6</f>
        <v>#DIV/0!</v>
      </c>
      <c r="J6" s="13">
        <f>+'misura 4bis'!J6+'misura 5 - I bis'!J6+'misura 7bis'!J6</f>
        <v>0</v>
      </c>
      <c r="K6" s="15" t="e">
        <f>100*J6/B6</f>
        <v>#DIV/0!</v>
      </c>
    </row>
    <row r="7" spans="1:11" ht="12.75">
      <c r="A7" s="16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12.75">
      <c r="A8" s="12"/>
      <c r="B8" s="13">
        <f>+'misura 4bis'!B8+'misura 5 - I bis'!B8+'misura 7bis'!B8</f>
        <v>1.3499999999999999</v>
      </c>
      <c r="C8" s="14">
        <f>100*B8/B8</f>
        <v>100.00000000000001</v>
      </c>
      <c r="D8" s="13">
        <f>+'misura 4bis'!D8+'misura 5 - I bis'!D8+'misura 7bis'!D8</f>
        <v>0.26879999999999993</v>
      </c>
      <c r="E8" s="14">
        <f>100*D8/B8</f>
        <v>19.911111111111108</v>
      </c>
      <c r="F8" s="13">
        <f>+'misura 4bis'!F8+'misura 5 - I bis'!F8+'misura 7bis'!F8</f>
        <v>0.39704999999999996</v>
      </c>
      <c r="G8" s="14">
        <f>100*F8/B8</f>
        <v>29.41111111111111</v>
      </c>
      <c r="H8" s="13">
        <f>+'misura 4bis'!H8+'misura 5 - I bis'!H8+'misura 7bis'!H8</f>
        <v>0.17015000000000002</v>
      </c>
      <c r="I8" s="14">
        <f>100*H8/B8</f>
        <v>12.603703703703705</v>
      </c>
      <c r="J8" s="13">
        <f>+'misura 4bis'!J8+'misura 5 - I bis'!J8+'misura 7bis'!J8</f>
        <v>0.514</v>
      </c>
      <c r="K8" s="15">
        <f>100*J8/B8</f>
        <v>38.074074074074076</v>
      </c>
    </row>
    <row r="9" spans="1:11" ht="12.75">
      <c r="A9" s="16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12.75">
      <c r="A10" s="12"/>
      <c r="B10" s="13">
        <f>+'misura 4bis'!B10+'misura 5 - I bis'!B10+'misura 7bis'!B10</f>
        <v>1.3832</v>
      </c>
      <c r="C10" s="14">
        <f>100*B10/B10</f>
        <v>100</v>
      </c>
      <c r="D10" s="13">
        <f>+'misura 4bis'!D10+'misura 5 - I bis'!D10+'misura 7bis'!D10</f>
        <v>0.27877919999999995</v>
      </c>
      <c r="E10" s="14">
        <f>100*D10/B10</f>
        <v>20.154655870445342</v>
      </c>
      <c r="F10" s="13">
        <f>+'misura 4bis'!F10+'misura 5 - I bis'!F10+'misura 7bis'!F10</f>
        <v>0.40894559999999996</v>
      </c>
      <c r="G10" s="14">
        <f>100*F10/B10</f>
        <v>29.565182186234818</v>
      </c>
      <c r="H10" s="13">
        <f>+'misura 4bis'!H10+'misura 5 - I bis'!H10+'misura 7bis'!H10</f>
        <v>0.17523520000000004</v>
      </c>
      <c r="I10" s="14">
        <f>100*H10/B10</f>
        <v>12.668825910931178</v>
      </c>
      <c r="J10" s="13">
        <f>+'misura 4bis'!J10+'misura 5 - I bis'!J10+'misura 7bis'!J10</f>
        <v>0.52024</v>
      </c>
      <c r="K10" s="15">
        <f>100*J10/B10</f>
        <v>37.611336032388664</v>
      </c>
    </row>
    <row r="11" spans="1:11" ht="12.75">
      <c r="A11" s="16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12"/>
      <c r="B12" s="13">
        <f>+'misura 4bis'!B12+'misura 5 - I bis'!B12+'misura 7bis'!B12</f>
        <v>1.4149999999999998</v>
      </c>
      <c r="C12" s="14">
        <f>100*B12/B12</f>
        <v>100</v>
      </c>
      <c r="D12" s="13">
        <f>+'misura 4bis'!D12+'misura 5 - I bis'!D12+'misura 7bis'!D12</f>
        <v>0.28819199999999995</v>
      </c>
      <c r="E12" s="14">
        <f>100*D12/B12</f>
        <v>20.366925795053003</v>
      </c>
      <c r="F12" s="13">
        <f>+'misura 4bis'!F12+'misura 5 - I bis'!F12+'misura 7bis'!F12</f>
        <v>0.42017099999999996</v>
      </c>
      <c r="G12" s="14">
        <f>100*F12/B12</f>
        <v>29.694063604240284</v>
      </c>
      <c r="H12" s="13">
        <f>+'misura 4bis'!H12+'misura 5 - I bis'!H12+'misura 7bis'!H12</f>
        <v>0.18003700000000003</v>
      </c>
      <c r="I12" s="14">
        <f>100*H12/B12</f>
        <v>12.723462897526504</v>
      </c>
      <c r="J12" s="13">
        <f>+'misura 4bis'!J12+'misura 5 - I bis'!J12+'misura 7bis'!J12</f>
        <v>0.5266</v>
      </c>
      <c r="K12" s="15">
        <f>100*J12/B12</f>
        <v>37.21554770318021</v>
      </c>
    </row>
    <row r="13" spans="1:11" ht="12.75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2.75">
      <c r="A14" s="12"/>
      <c r="B14" s="13">
        <f>+'misura 4bis'!B14+'misura 5 - I bis'!B14+'misura 7bis'!B14</f>
        <v>1.4149999999999998</v>
      </c>
      <c r="C14" s="14">
        <f>100*B14/B14</f>
        <v>100</v>
      </c>
      <c r="D14" s="13">
        <f>+'misura 4bis'!D14+'misura 5 - I bis'!D14+'misura 7bis'!D14</f>
        <v>0.28819199999999995</v>
      </c>
      <c r="E14" s="14">
        <f>100*D14/B14</f>
        <v>20.366925795053003</v>
      </c>
      <c r="F14" s="13">
        <f>+'misura 4bis'!F14+'misura 5 - I bis'!F14+'misura 7bis'!F14</f>
        <v>0.42017099999999996</v>
      </c>
      <c r="G14" s="14">
        <f>100*F14/B14</f>
        <v>29.694063604240284</v>
      </c>
      <c r="H14" s="13">
        <f>+'misura 4bis'!H14+'misura 5 - I bis'!H14+'misura 7bis'!H14</f>
        <v>0.18003700000000003</v>
      </c>
      <c r="I14" s="14">
        <f>100*H14/B14</f>
        <v>12.723462897526504</v>
      </c>
      <c r="J14" s="13">
        <f>+'misura 4bis'!J14+'misura 5 - I bis'!J14+'misura 7bis'!J14</f>
        <v>0.5266</v>
      </c>
      <c r="K14" s="15">
        <f>100*J14/B14</f>
        <v>37.21554770318021</v>
      </c>
    </row>
    <row r="15" spans="1:11" ht="12.75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2.75">
      <c r="A16" s="12"/>
      <c r="B16" s="13">
        <f>+'misura 4bis'!B16+'misura 5 - I bis'!B16+'misura 7bis'!B16</f>
        <v>1.4149999999999998</v>
      </c>
      <c r="C16" s="14">
        <f>100*B16/B16</f>
        <v>100</v>
      </c>
      <c r="D16" s="13">
        <f>+'misura 4bis'!D16+'misura 5 - I bis'!D16+'misura 7bis'!D16</f>
        <v>0.28819199999999995</v>
      </c>
      <c r="E16" s="14">
        <f>100*D16/B16</f>
        <v>20.366925795053003</v>
      </c>
      <c r="F16" s="13">
        <f>+'misura 4bis'!F16+'misura 5 - I bis'!F16+'misura 7bis'!F16</f>
        <v>0.42017099999999996</v>
      </c>
      <c r="G16" s="14">
        <f>100*F16/B16</f>
        <v>29.694063604240284</v>
      </c>
      <c r="H16" s="13">
        <f>+'misura 4bis'!H16+'misura 5 - I bis'!H16+'misura 7bis'!H16</f>
        <v>0.18003700000000003</v>
      </c>
      <c r="I16" s="14">
        <f>100*H16/B16</f>
        <v>12.723462897526504</v>
      </c>
      <c r="J16" s="13">
        <f>+'misura 4bis'!J16+'misura 5 - I bis'!J16+'misura 7bis'!J16</f>
        <v>0.5266</v>
      </c>
      <c r="K16" s="15">
        <f>100*J16/B16</f>
        <v>37.21554770318021</v>
      </c>
    </row>
    <row r="17" spans="1:11" ht="12.75">
      <c r="A17" s="16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2.75">
      <c r="A18" s="12"/>
      <c r="B18" s="13">
        <f>+'misura 4bis'!B18+'misura 5 - I bis'!B18+'misura 7bis'!B18</f>
        <v>1.4149999999999998</v>
      </c>
      <c r="C18" s="14">
        <f>100*B18/B18</f>
        <v>100</v>
      </c>
      <c r="D18" s="13">
        <f>+'misura 4bis'!D18+'misura 5 - I bis'!D18+'misura 7bis'!D18</f>
        <v>0.28819199999999995</v>
      </c>
      <c r="E18" s="14">
        <f>100*D18/B18</f>
        <v>20.366925795053003</v>
      </c>
      <c r="F18" s="13">
        <f>+'misura 4bis'!F18+'misura 5 - I bis'!F18+'misura 7bis'!F18</f>
        <v>0.42017099999999996</v>
      </c>
      <c r="G18" s="14">
        <f>100*F18/B18</f>
        <v>29.694063604240284</v>
      </c>
      <c r="H18" s="13">
        <f>+'misura 4bis'!H18+'misura 5 - I bis'!H18+'misura 7bis'!H18</f>
        <v>0.18003700000000003</v>
      </c>
      <c r="I18" s="14">
        <f>100*H18/B18</f>
        <v>12.723462897526504</v>
      </c>
      <c r="J18" s="13">
        <f>+'misura 4bis'!J18+'misura 5 - I bis'!J18+'misura 7bis'!J18</f>
        <v>0.5266</v>
      </c>
      <c r="K18" s="15">
        <f>100*J18/B18</f>
        <v>37.21554770318021</v>
      </c>
    </row>
    <row r="19" spans="1:11" s="22" customFormat="1" ht="12.75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s="22" customFormat="1" ht="12.75">
      <c r="A20" s="23"/>
      <c r="B20" s="24">
        <f>SUM(B18+B16+B14+B12+B10+B8+B6)</f>
        <v>8.393199999999998</v>
      </c>
      <c r="C20" s="25">
        <f>100*B20/B20</f>
        <v>100</v>
      </c>
      <c r="D20" s="24">
        <f>SUM(D18+D16+D14+D12+D10+D8+D6)</f>
        <v>1.7003471999999997</v>
      </c>
      <c r="E20" s="25">
        <f>100*D20/B20</f>
        <v>20.258628413477577</v>
      </c>
      <c r="F20" s="24">
        <f>SUM(F18+F16+F14+F12+F10+F8+F6)</f>
        <v>2.4866796</v>
      </c>
      <c r="G20" s="25">
        <f>100*F20/B20</f>
        <v>29.627312586379453</v>
      </c>
      <c r="H20" s="24">
        <f>SUM(H18+H16+H14+H12+H10+H8+H6)</f>
        <v>1.0655332000000002</v>
      </c>
      <c r="I20" s="25">
        <f>100*H20/B20</f>
        <v>12.69519611113759</v>
      </c>
      <c r="J20" s="24">
        <f>SUM(J18+J16+J14+J12+J10+J8+J6)</f>
        <v>3.1406400000000003</v>
      </c>
      <c r="K20" s="26">
        <f>100*J20/B20</f>
        <v>37.418862889005396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&amp;L&amp;8&amp;A&amp;C212&amp;R&amp;8&amp;F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3">
      <selection activeCell="A1" sqref="A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33"/>
      <c r="K1" s="34"/>
    </row>
    <row r="2" spans="1:17" s="4" customFormat="1" ht="63.75">
      <c r="A2" s="2" t="s">
        <v>25</v>
      </c>
      <c r="B2" s="35" t="s">
        <v>0</v>
      </c>
      <c r="C2" s="35"/>
      <c r="D2" s="35" t="s">
        <v>1</v>
      </c>
      <c r="E2" s="35"/>
      <c r="F2" s="35"/>
      <c r="G2" s="35"/>
      <c r="H2" s="35"/>
      <c r="I2" s="35"/>
      <c r="J2" s="35" t="s">
        <v>2</v>
      </c>
      <c r="K2" s="37"/>
      <c r="L2" s="3"/>
      <c r="M2" s="3"/>
      <c r="N2" s="3"/>
      <c r="O2" s="3"/>
      <c r="P2" s="3"/>
      <c r="Q2" s="3"/>
    </row>
    <row r="3" spans="1:11" s="4" customFormat="1" ht="12.75">
      <c r="A3" s="5"/>
      <c r="B3" s="36"/>
      <c r="C3" s="36"/>
      <c r="D3" s="39" t="s">
        <v>3</v>
      </c>
      <c r="E3" s="39"/>
      <c r="F3" s="39" t="s">
        <v>4</v>
      </c>
      <c r="G3" s="39"/>
      <c r="H3" s="39" t="s">
        <v>5</v>
      </c>
      <c r="I3" s="39"/>
      <c r="J3" s="36"/>
      <c r="K3" s="38"/>
    </row>
    <row r="4" spans="1:11" s="4" customFormat="1" ht="12.75">
      <c r="A4" s="7"/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8" t="s">
        <v>7</v>
      </c>
    </row>
    <row r="5" spans="1:11" ht="12.75">
      <c r="A5" s="9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2"/>
      <c r="B6" s="13">
        <f>+'misura 4bis'!B6+'misura 5 - I bis'!B6</f>
        <v>0</v>
      </c>
      <c r="C6" s="14" t="e">
        <f>100*B6/B6</f>
        <v>#DIV/0!</v>
      </c>
      <c r="D6" s="13">
        <f>+'misura 4bis'!D6+'misura 5 - I bis'!D6</f>
        <v>0</v>
      </c>
      <c r="E6" s="14" t="e">
        <f>100*D6/B6</f>
        <v>#DIV/0!</v>
      </c>
      <c r="F6" s="13">
        <f>+'misura 4bis'!F6+'misura 5 - I bis'!F6</f>
        <v>0</v>
      </c>
      <c r="G6" s="14" t="e">
        <f>100*F6/B6</f>
        <v>#DIV/0!</v>
      </c>
      <c r="H6" s="13">
        <f>+'misura 4bis'!H6+'misura 5 - I bis'!H6</f>
        <v>0</v>
      </c>
      <c r="I6" s="14" t="e">
        <f>100*H6/B6</f>
        <v>#DIV/0!</v>
      </c>
      <c r="J6" s="13">
        <f>+'misura 4bis'!J6+'misura 5 - I bis'!J6</f>
        <v>0</v>
      </c>
      <c r="K6" s="15" t="e">
        <f>100*J6/B6</f>
        <v>#DIV/0!</v>
      </c>
    </row>
    <row r="7" spans="1:11" ht="12.75">
      <c r="A7" s="16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12.75">
      <c r="A8" s="12"/>
      <c r="B8" s="13">
        <f>+'misura 4bis'!B8+'misura 5 - I bis'!B8</f>
        <v>1.3499999999999999</v>
      </c>
      <c r="C8" s="14">
        <f>100*B8/B8</f>
        <v>100.00000000000001</v>
      </c>
      <c r="D8" s="13">
        <f>+'misura 4bis'!D8+'misura 5 - I bis'!D8</f>
        <v>0.26879999999999993</v>
      </c>
      <c r="E8" s="14">
        <f>100*D8/B8</f>
        <v>19.911111111111108</v>
      </c>
      <c r="F8" s="13">
        <f>+'misura 4bis'!F8+'misura 5 - I bis'!F8</f>
        <v>0.39704999999999996</v>
      </c>
      <c r="G8" s="14">
        <f>100*F8/B8</f>
        <v>29.41111111111111</v>
      </c>
      <c r="H8" s="13">
        <f>+'misura 4bis'!H8+'misura 5 - I bis'!H8</f>
        <v>0.17015000000000002</v>
      </c>
      <c r="I8" s="14">
        <f>100*H8/B8</f>
        <v>12.603703703703705</v>
      </c>
      <c r="J8" s="13">
        <f>+'misura 4bis'!J8+'misura 5 - I bis'!J8</f>
        <v>0.514</v>
      </c>
      <c r="K8" s="15">
        <f>100*J8/B8</f>
        <v>38.074074074074076</v>
      </c>
    </row>
    <row r="9" spans="1:11" ht="12.75">
      <c r="A9" s="16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12.75">
      <c r="A10" s="12"/>
      <c r="B10" s="13">
        <f>+'misura 4bis'!B10+'misura 5 - I bis'!B10</f>
        <v>1.3579999999999999</v>
      </c>
      <c r="C10" s="14">
        <f>100*B10/B10</f>
        <v>100</v>
      </c>
      <c r="D10" s="13">
        <f>+'misura 4bis'!D10+'misura 5 - I bis'!D10</f>
        <v>0.27131999999999995</v>
      </c>
      <c r="E10" s="14">
        <f>100*D10/B10</f>
        <v>19.979381443298966</v>
      </c>
      <c r="F10" s="13">
        <f>+'misura 4bis'!F10+'misura 5 - I bis'!F10</f>
        <v>0.40004999999999996</v>
      </c>
      <c r="G10" s="14">
        <f>100*F10/B10</f>
        <v>29.45876288659794</v>
      </c>
      <c r="H10" s="13">
        <f>+'misura 4bis'!H10+'misura 5 - I bis'!H10</f>
        <v>0.17143000000000003</v>
      </c>
      <c r="I10" s="14">
        <f>100*H10/B10</f>
        <v>12.62371134020619</v>
      </c>
      <c r="J10" s="13">
        <f>+'misura 4bis'!J10+'misura 5 - I bis'!J10</f>
        <v>0.5152</v>
      </c>
      <c r="K10" s="15">
        <f>100*J10/B10</f>
        <v>37.93814432989691</v>
      </c>
    </row>
    <row r="11" spans="1:11" ht="12.75">
      <c r="A11" s="16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12"/>
      <c r="B12" s="13">
        <f>+'misura 4bis'!B12+'misura 5 - I bis'!B12</f>
        <v>1.3579999999999999</v>
      </c>
      <c r="C12" s="14">
        <f>100*B12/B12</f>
        <v>100</v>
      </c>
      <c r="D12" s="13">
        <f>+'misura 4bis'!D12+'misura 5 - I bis'!D12</f>
        <v>0.27131999999999995</v>
      </c>
      <c r="E12" s="14">
        <f>100*D12/B12</f>
        <v>19.979381443298966</v>
      </c>
      <c r="F12" s="13">
        <f>+'misura 4bis'!F12+'misura 5 - I bis'!F12</f>
        <v>0.40004999999999996</v>
      </c>
      <c r="G12" s="14">
        <f>100*F12/B12</f>
        <v>29.45876288659794</v>
      </c>
      <c r="H12" s="13">
        <f>+'misura 4bis'!H12+'misura 5 - I bis'!H12</f>
        <v>0.17143000000000003</v>
      </c>
      <c r="I12" s="14">
        <f>100*H12/B12</f>
        <v>12.62371134020619</v>
      </c>
      <c r="J12" s="13">
        <f>+'misura 4bis'!J12+'misura 5 - I bis'!J12</f>
        <v>0.5152</v>
      </c>
      <c r="K12" s="15">
        <f>100*J12/B12</f>
        <v>37.93814432989691</v>
      </c>
    </row>
    <row r="13" spans="1:11" ht="12.75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2.75">
      <c r="A14" s="12"/>
      <c r="B14" s="13">
        <f>+'misura 4bis'!B14+'misura 5 - I bis'!B14</f>
        <v>1.3579999999999999</v>
      </c>
      <c r="C14" s="14">
        <f>100*B14/B14</f>
        <v>100</v>
      </c>
      <c r="D14" s="13">
        <f>+'misura 4bis'!D14+'misura 5 - I bis'!D14</f>
        <v>0.27131999999999995</v>
      </c>
      <c r="E14" s="14">
        <f>100*D14/B14</f>
        <v>19.979381443298966</v>
      </c>
      <c r="F14" s="13">
        <f>+'misura 4bis'!F14+'misura 5 - I bis'!F14</f>
        <v>0.40004999999999996</v>
      </c>
      <c r="G14" s="14">
        <f>100*F14/B14</f>
        <v>29.45876288659794</v>
      </c>
      <c r="H14" s="13">
        <f>+'misura 4bis'!H14+'misura 5 - I bis'!H14</f>
        <v>0.17143000000000003</v>
      </c>
      <c r="I14" s="14">
        <f>100*H14/B14</f>
        <v>12.62371134020619</v>
      </c>
      <c r="J14" s="13">
        <f>+'misura 4bis'!J14+'misura 5 - I bis'!J14</f>
        <v>0.5152</v>
      </c>
      <c r="K14" s="15">
        <f>100*J14/B14</f>
        <v>37.93814432989691</v>
      </c>
    </row>
    <row r="15" spans="1:11" ht="12.75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2.75">
      <c r="A16" s="12"/>
      <c r="B16" s="13">
        <f>+'misura 4bis'!B16+'misura 5 - I bis'!B16</f>
        <v>1.3579999999999999</v>
      </c>
      <c r="C16" s="14">
        <f>100*B16/B16</f>
        <v>100</v>
      </c>
      <c r="D16" s="13">
        <f>+'misura 4bis'!D16+'misura 5 - I bis'!D16</f>
        <v>0.27131999999999995</v>
      </c>
      <c r="E16" s="14">
        <f>100*D16/B16</f>
        <v>19.979381443298966</v>
      </c>
      <c r="F16" s="13">
        <f>+'misura 4bis'!F16+'misura 5 - I bis'!F16</f>
        <v>0.40004999999999996</v>
      </c>
      <c r="G16" s="14">
        <f>100*F16/B16</f>
        <v>29.45876288659794</v>
      </c>
      <c r="H16" s="13">
        <f>+'misura 4bis'!H16+'misura 5 - I bis'!H16</f>
        <v>0.17143000000000003</v>
      </c>
      <c r="I16" s="14">
        <f>100*H16/B16</f>
        <v>12.62371134020619</v>
      </c>
      <c r="J16" s="13">
        <f>+'misura 4bis'!J16+'misura 5 - I bis'!J16</f>
        <v>0.5152</v>
      </c>
      <c r="K16" s="15">
        <f>100*J16/B16</f>
        <v>37.93814432989691</v>
      </c>
    </row>
    <row r="17" spans="1:11" ht="12.75">
      <c r="A17" s="16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2.75">
      <c r="A18" s="12"/>
      <c r="B18" s="13">
        <f>+'misura 4bis'!B18+'misura 5 - I bis'!B18</f>
        <v>1.3579999999999999</v>
      </c>
      <c r="C18" s="14">
        <f>100*B18/B18</f>
        <v>100</v>
      </c>
      <c r="D18" s="13">
        <f>+'misura 4bis'!D18+'misura 5 - I bis'!D18</f>
        <v>0.27131999999999995</v>
      </c>
      <c r="E18" s="14">
        <f>100*D18/B18</f>
        <v>19.979381443298966</v>
      </c>
      <c r="F18" s="13">
        <f>+'misura 4bis'!F18+'misura 5 - I bis'!F18</f>
        <v>0.40004999999999996</v>
      </c>
      <c r="G18" s="14">
        <f>100*F18/B18</f>
        <v>29.45876288659794</v>
      </c>
      <c r="H18" s="13">
        <f>+'misura 4bis'!H18+'misura 5 - I bis'!H18</f>
        <v>0.17143000000000003</v>
      </c>
      <c r="I18" s="14">
        <f>100*H18/B18</f>
        <v>12.62371134020619</v>
      </c>
      <c r="J18" s="13">
        <f>+'misura 4bis'!J18+'misura 5 - I bis'!J18</f>
        <v>0.5152</v>
      </c>
      <c r="K18" s="15">
        <f>100*J18/B18</f>
        <v>37.93814432989691</v>
      </c>
    </row>
    <row r="19" spans="1:11" s="22" customFormat="1" ht="12.75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s="22" customFormat="1" ht="12.75">
      <c r="A20" s="23"/>
      <c r="B20" s="24">
        <f>SUM(B18+B16+B14+B12+B10+B8+B6)</f>
        <v>8.139999999999999</v>
      </c>
      <c r="C20" s="25">
        <f>100*B20/B20</f>
        <v>100</v>
      </c>
      <c r="D20" s="24">
        <f>SUM(D18+D16+D14+D12+D10+D8+D6)</f>
        <v>1.6253999999999997</v>
      </c>
      <c r="E20" s="25">
        <f>100*D20/B20</f>
        <v>19.968058968058966</v>
      </c>
      <c r="F20" s="24">
        <f>SUM(F18+F16+F14+F12+F10+F8+F6)</f>
        <v>2.3973</v>
      </c>
      <c r="G20" s="25">
        <f>100*F20/B20</f>
        <v>29.450859950859954</v>
      </c>
      <c r="H20" s="24">
        <f>SUM(H18+H16+H14+H12+H10+H8+H6)</f>
        <v>1.0273</v>
      </c>
      <c r="I20" s="25">
        <f>100*H20/B20</f>
        <v>12.620393120393123</v>
      </c>
      <c r="J20" s="24">
        <f>SUM(J18+J16+J14+J12+J10+J8+J6)</f>
        <v>3.09</v>
      </c>
      <c r="K20" s="26">
        <f>100*J20/B20</f>
        <v>37.96068796068796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&amp;L&amp;8&amp;A&amp;C213&amp;R&amp;8&amp;F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3">
      <selection activeCell="A1" sqref="A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33"/>
      <c r="K1" s="34"/>
    </row>
    <row r="2" spans="1:17" s="4" customFormat="1" ht="63.75">
      <c r="A2" s="2" t="s">
        <v>29</v>
      </c>
      <c r="B2" s="35" t="s">
        <v>0</v>
      </c>
      <c r="C2" s="35"/>
      <c r="D2" s="35" t="s">
        <v>1</v>
      </c>
      <c r="E2" s="35"/>
      <c r="F2" s="35"/>
      <c r="G2" s="35"/>
      <c r="H2" s="35"/>
      <c r="I2" s="35"/>
      <c r="J2" s="35" t="s">
        <v>2</v>
      </c>
      <c r="K2" s="37"/>
      <c r="L2" s="3"/>
      <c r="M2" s="3"/>
      <c r="N2" s="3"/>
      <c r="O2" s="3"/>
      <c r="P2" s="3"/>
      <c r="Q2" s="3"/>
    </row>
    <row r="3" spans="1:11" s="4" customFormat="1" ht="12.75">
      <c r="A3" s="5"/>
      <c r="B3" s="36"/>
      <c r="C3" s="36"/>
      <c r="D3" s="39" t="s">
        <v>3</v>
      </c>
      <c r="E3" s="39"/>
      <c r="F3" s="39" t="s">
        <v>4</v>
      </c>
      <c r="G3" s="39"/>
      <c r="H3" s="39" t="s">
        <v>5</v>
      </c>
      <c r="I3" s="39"/>
      <c r="J3" s="36"/>
      <c r="K3" s="38"/>
    </row>
    <row r="4" spans="1:11" s="4" customFormat="1" ht="12.75">
      <c r="A4" s="7"/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8" t="s">
        <v>7</v>
      </c>
    </row>
    <row r="5" spans="1:11" ht="12.75">
      <c r="A5" s="9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2"/>
      <c r="B6" s="13">
        <f>SUM('misura 7bis'!B6)</f>
        <v>0</v>
      </c>
      <c r="C6" s="14" t="e">
        <f>100*B6/B6</f>
        <v>#DIV/0!</v>
      </c>
      <c r="D6" s="13">
        <f>SUM('misura 7bis'!D6)</f>
        <v>0</v>
      </c>
      <c r="E6" s="14" t="e">
        <f>100*D6/B6</f>
        <v>#DIV/0!</v>
      </c>
      <c r="F6" s="13">
        <f>SUM('misura 7bis'!F6)</f>
        <v>0</v>
      </c>
      <c r="G6" s="14" t="e">
        <f>100*F6/B6</f>
        <v>#DIV/0!</v>
      </c>
      <c r="H6" s="13">
        <f>SUM('misura 7bis'!H6)</f>
        <v>0</v>
      </c>
      <c r="I6" s="14" t="e">
        <f>100*H6/B6</f>
        <v>#DIV/0!</v>
      </c>
      <c r="J6" s="13">
        <f>SUM('misura 7bis'!J6)</f>
        <v>0</v>
      </c>
      <c r="K6" s="15" t="e">
        <f>100*J6/B6</f>
        <v>#DIV/0!</v>
      </c>
    </row>
    <row r="7" spans="1:11" ht="12.75">
      <c r="A7" s="16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12.75">
      <c r="A8" s="12"/>
      <c r="B8" s="13">
        <f>SUM('misura 7bis'!B8)</f>
        <v>0</v>
      </c>
      <c r="C8" s="14" t="e">
        <f>100*B8/B8</f>
        <v>#DIV/0!</v>
      </c>
      <c r="D8" s="13">
        <f>SUM('misura 7bis'!D8)</f>
        <v>0</v>
      </c>
      <c r="E8" s="14" t="e">
        <f>100*D8/B8</f>
        <v>#DIV/0!</v>
      </c>
      <c r="F8" s="13">
        <f>SUM('misura 7bis'!F8)</f>
        <v>0</v>
      </c>
      <c r="G8" s="14" t="e">
        <f>100*F8/B8</f>
        <v>#DIV/0!</v>
      </c>
      <c r="H8" s="13">
        <f>SUM('misura 7bis'!H8)</f>
        <v>0</v>
      </c>
      <c r="I8" s="14" t="e">
        <f>100*H8/B8</f>
        <v>#DIV/0!</v>
      </c>
      <c r="J8" s="13">
        <f>SUM('misura 7bis'!J8)</f>
        <v>0</v>
      </c>
      <c r="K8" s="15" t="e">
        <f>100*J8/B8</f>
        <v>#DIV/0!</v>
      </c>
    </row>
    <row r="9" spans="1:11" ht="12.75">
      <c r="A9" s="16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12.75">
      <c r="A10" s="12"/>
      <c r="B10" s="13">
        <f>SUM('misura 7bis'!B10)</f>
        <v>0.0252</v>
      </c>
      <c r="C10" s="14">
        <f>100*B10/B10</f>
        <v>100</v>
      </c>
      <c r="D10" s="13">
        <f>SUM('misura 7bis'!D10)</f>
        <v>0.0074592</v>
      </c>
      <c r="E10" s="14">
        <f>100*D10/B10</f>
        <v>29.6</v>
      </c>
      <c r="F10" s="13">
        <f>SUM('misura 7bis'!F10)</f>
        <v>0.0088956</v>
      </c>
      <c r="G10" s="14">
        <f>100*F10/B10</f>
        <v>35.3</v>
      </c>
      <c r="H10" s="13">
        <f>SUM('misura 7bis'!H10)</f>
        <v>0.0038052</v>
      </c>
      <c r="I10" s="14">
        <f>100*H10/B10</f>
        <v>15.099999999999998</v>
      </c>
      <c r="J10" s="13">
        <f>SUM('misura 7bis'!J10)</f>
        <v>0.005040000000000001</v>
      </c>
      <c r="K10" s="15">
        <f>100*J10/B10</f>
        <v>20.000000000000004</v>
      </c>
    </row>
    <row r="11" spans="1:11" ht="12.75">
      <c r="A11" s="16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12"/>
      <c r="B12" s="13">
        <f>SUM('misura 7bis'!B12)</f>
        <v>0.056999999999999995</v>
      </c>
      <c r="C12" s="14">
        <f>100*B12/B12</f>
        <v>100</v>
      </c>
      <c r="D12" s="13">
        <f>SUM('misura 7bis'!D12)</f>
        <v>0.016871999999999998</v>
      </c>
      <c r="E12" s="14">
        <f>100*D12/B12</f>
        <v>29.599999999999998</v>
      </c>
      <c r="F12" s="13">
        <f>SUM('misura 7bis'!F12)</f>
        <v>0.020120999999999997</v>
      </c>
      <c r="G12" s="14">
        <f>100*F12/B12</f>
        <v>35.3</v>
      </c>
      <c r="H12" s="13">
        <f>SUM('misura 7bis'!H12)</f>
        <v>0.008606999999999998</v>
      </c>
      <c r="I12" s="14">
        <f>100*H12/B12</f>
        <v>15.099999999999998</v>
      </c>
      <c r="J12" s="13">
        <f>SUM('misura 7bis'!J12)</f>
        <v>0.011400000000000002</v>
      </c>
      <c r="K12" s="15">
        <f>100*J12/B12</f>
        <v>20.000000000000004</v>
      </c>
    </row>
    <row r="13" spans="1:11" ht="12.75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2.75">
      <c r="A14" s="12"/>
      <c r="B14" s="13">
        <f>SUM('misura 7bis'!B14)</f>
        <v>0.056999999999999995</v>
      </c>
      <c r="C14" s="14">
        <f>100*B14/B14</f>
        <v>100</v>
      </c>
      <c r="D14" s="13">
        <f>SUM('misura 7bis'!D14)</f>
        <v>0.016871999999999998</v>
      </c>
      <c r="E14" s="14">
        <f>100*D14/B14</f>
        <v>29.599999999999998</v>
      </c>
      <c r="F14" s="13">
        <f>SUM('misura 7bis'!F14)</f>
        <v>0.020120999999999997</v>
      </c>
      <c r="G14" s="14">
        <f>100*F14/B14</f>
        <v>35.3</v>
      </c>
      <c r="H14" s="13">
        <f>SUM('misura 7bis'!H14)</f>
        <v>0.008606999999999998</v>
      </c>
      <c r="I14" s="14">
        <f>100*H14/B14</f>
        <v>15.099999999999998</v>
      </c>
      <c r="J14" s="13">
        <f>SUM('misura 7bis'!J14)</f>
        <v>0.011400000000000002</v>
      </c>
      <c r="K14" s="15">
        <f>100*J14/B14</f>
        <v>20.000000000000004</v>
      </c>
    </row>
    <row r="15" spans="1:11" ht="12.75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2.75">
      <c r="A16" s="12"/>
      <c r="B16" s="13">
        <f>SUM('misura 7bis'!B16)</f>
        <v>0.056999999999999995</v>
      </c>
      <c r="C16" s="14">
        <f>100*B16/B16</f>
        <v>100</v>
      </c>
      <c r="D16" s="13">
        <f>SUM('misura 7bis'!D16)</f>
        <v>0.016871999999999998</v>
      </c>
      <c r="E16" s="14">
        <f>100*D16/B16</f>
        <v>29.599999999999998</v>
      </c>
      <c r="F16" s="13">
        <f>SUM('misura 7bis'!F16)</f>
        <v>0.020120999999999997</v>
      </c>
      <c r="G16" s="14">
        <f>100*F16/B16</f>
        <v>35.3</v>
      </c>
      <c r="H16" s="13">
        <f>SUM('misura 7bis'!H16)</f>
        <v>0.008606999999999998</v>
      </c>
      <c r="I16" s="14">
        <f>100*H16/B16</f>
        <v>15.099999999999998</v>
      </c>
      <c r="J16" s="13">
        <f>SUM('misura 7bis'!J16)</f>
        <v>0.011400000000000002</v>
      </c>
      <c r="K16" s="15">
        <f>100*J16/B16</f>
        <v>20.000000000000004</v>
      </c>
    </row>
    <row r="17" spans="1:11" ht="12.75">
      <c r="A17" s="16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2.75">
      <c r="A18" s="12"/>
      <c r="B18" s="13">
        <f>SUM('misura 7bis'!B18)</f>
        <v>0.056999999999999995</v>
      </c>
      <c r="C18" s="14">
        <f>100*B18/B18</f>
        <v>100</v>
      </c>
      <c r="D18" s="13">
        <f>SUM('misura 7bis'!D18)</f>
        <v>0.016871999999999998</v>
      </c>
      <c r="E18" s="14">
        <f>100*D18/B18</f>
        <v>29.599999999999998</v>
      </c>
      <c r="F18" s="13">
        <f>SUM('misura 7bis'!F18)</f>
        <v>0.020120999999999997</v>
      </c>
      <c r="G18" s="14">
        <f>100*F18/B18</f>
        <v>35.3</v>
      </c>
      <c r="H18" s="13">
        <f>SUM('misura 7bis'!H18)</f>
        <v>0.008606999999999998</v>
      </c>
      <c r="I18" s="14">
        <f>100*H18/B18</f>
        <v>15.099999999999998</v>
      </c>
      <c r="J18" s="13">
        <f>SUM('misura 7bis'!J18)</f>
        <v>0.011400000000000002</v>
      </c>
      <c r="K18" s="15">
        <f>100*J18/B18</f>
        <v>20.000000000000004</v>
      </c>
    </row>
    <row r="19" spans="1:11" s="22" customFormat="1" ht="12.75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s="22" customFormat="1" ht="12.75">
      <c r="A20" s="23"/>
      <c r="B20" s="24">
        <f>SUM(B18+B16+B14+B12+B10+B8+B6)</f>
        <v>0.2532</v>
      </c>
      <c r="C20" s="25">
        <f>100*B20/B20</f>
        <v>100</v>
      </c>
      <c r="D20" s="24">
        <f>SUM(D18+D16+D14+D12+D10+D8+D6)</f>
        <v>0.07494719999999999</v>
      </c>
      <c r="E20" s="25">
        <f>100*D20/B20</f>
        <v>29.599999999999998</v>
      </c>
      <c r="F20" s="24">
        <f>SUM(F18+F16+F14+F12+F10+F8+F6)</f>
        <v>0.08937959999999999</v>
      </c>
      <c r="G20" s="25">
        <f>100*F20/B20</f>
        <v>35.3</v>
      </c>
      <c r="H20" s="24">
        <f>SUM(H18+H16+H14+H12+H10+H8+H6)</f>
        <v>0.038233199999999995</v>
      </c>
      <c r="I20" s="25">
        <f>100*H20/B20</f>
        <v>15.099999999999998</v>
      </c>
      <c r="J20" s="24">
        <f>SUM(J18+J16+J14+J12+J10+J8+J6)</f>
        <v>0.05064000000000001</v>
      </c>
      <c r="K20" s="26">
        <f>100*J20/B20</f>
        <v>20.000000000000004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&amp;L&amp;8&amp;A&amp;C216&amp;R&amp;8&amp;F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4">
      <selection activeCell="A1" sqref="A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33"/>
      <c r="K1" s="34"/>
    </row>
    <row r="2" spans="1:17" s="4" customFormat="1" ht="51">
      <c r="A2" s="2" t="s">
        <v>26</v>
      </c>
      <c r="B2" s="35" t="s">
        <v>0</v>
      </c>
      <c r="C2" s="35"/>
      <c r="D2" s="35" t="s">
        <v>1</v>
      </c>
      <c r="E2" s="35"/>
      <c r="F2" s="35"/>
      <c r="G2" s="35"/>
      <c r="H2" s="35"/>
      <c r="I2" s="35"/>
      <c r="J2" s="35" t="s">
        <v>2</v>
      </c>
      <c r="K2" s="37"/>
      <c r="L2" s="3"/>
      <c r="M2" s="3"/>
      <c r="N2" s="3"/>
      <c r="O2" s="3"/>
      <c r="P2" s="3"/>
      <c r="Q2" s="3"/>
    </row>
    <row r="3" spans="1:11" s="4" customFormat="1" ht="12.75">
      <c r="A3" s="5"/>
      <c r="B3" s="36"/>
      <c r="C3" s="36"/>
      <c r="D3" s="39" t="s">
        <v>3</v>
      </c>
      <c r="E3" s="39"/>
      <c r="F3" s="39" t="s">
        <v>4</v>
      </c>
      <c r="G3" s="39"/>
      <c r="H3" s="39" t="s">
        <v>5</v>
      </c>
      <c r="I3" s="39"/>
      <c r="J3" s="36"/>
      <c r="K3" s="38"/>
    </row>
    <row r="4" spans="1:11" s="4" customFormat="1" ht="12.75">
      <c r="A4" s="7"/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8" t="s">
        <v>7</v>
      </c>
    </row>
    <row r="5" spans="1:11" ht="12.75">
      <c r="A5" s="9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2"/>
      <c r="B6" s="13">
        <f>SUM('misura 9bis'!B6+'misura 10bis'!B6+'misura 11bis'!B6+'misura 12bis'!B6)</f>
        <v>0</v>
      </c>
      <c r="C6" s="14" t="e">
        <f>100*B6/B6</f>
        <v>#DIV/0!</v>
      </c>
      <c r="D6" s="13">
        <f>SUM('misura 9bis'!D6+'misura 10bis'!D6+'misura 11bis'!D6+'misura 12bis'!D6)</f>
        <v>0</v>
      </c>
      <c r="E6" s="14" t="e">
        <f>100*D6/B6</f>
        <v>#DIV/0!</v>
      </c>
      <c r="F6" s="13">
        <f>SUM('misura 9bis'!F6+'misura 10bis'!F6+'misura 11bis'!F6+'misura 12bis'!F6)</f>
        <v>0</v>
      </c>
      <c r="G6" s="14" t="e">
        <f>100*F6/B6</f>
        <v>#DIV/0!</v>
      </c>
      <c r="H6" s="13">
        <f>SUM('misura 9bis'!H6+'misura 10bis'!H6+'misura 11bis'!H6+'misura 12bis'!H6)</f>
        <v>0</v>
      </c>
      <c r="I6" s="14" t="e">
        <f>100*H6/B6</f>
        <v>#DIV/0!</v>
      </c>
      <c r="J6" s="13">
        <f>SUM('misura 9bis'!J6+'misura 10bis'!J6+'misura 11bis'!J6+'misura 12bis'!J6)</f>
        <v>0</v>
      </c>
      <c r="K6" s="15" t="e">
        <f>100*J6/B6</f>
        <v>#DIV/0!</v>
      </c>
    </row>
    <row r="7" spans="1:11" ht="12.75">
      <c r="A7" s="16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12.75">
      <c r="A8" s="12"/>
      <c r="B8" s="13">
        <f>SUM('misura 9bis'!B8+'misura 10bis'!B8+'misura 11bis'!B8+'misura 12bis'!B8)</f>
        <v>2.0601499999999997</v>
      </c>
      <c r="C8" s="14">
        <f>100*B8/B8</f>
        <v>100</v>
      </c>
      <c r="D8" s="13">
        <f>SUM('misura 9bis'!D8+'misura 10bis'!D8+'misura 11bis'!D8+'misura 12bis'!D8)</f>
        <v>0.5291847399999999</v>
      </c>
      <c r="E8" s="14">
        <f>100*D8/B8</f>
        <v>25.686709220202413</v>
      </c>
      <c r="F8" s="13">
        <f>SUM('misura 9bis'!F8+'misura 10bis'!F8+'misura 11bis'!F8+'misura 12bis'!F8)</f>
        <v>0.6303993519999999</v>
      </c>
      <c r="G8" s="14">
        <f>100*F8/B8</f>
        <v>30.599682159066084</v>
      </c>
      <c r="H8" s="13">
        <f>SUM('misura 9bis'!H8+'misura 10bis'!H8+'misura 11bis'!H8+'misura 12bis'!H8)</f>
        <v>0.26994990800000007</v>
      </c>
      <c r="I8" s="14">
        <f>100*H8/B8</f>
        <v>13.103410334198971</v>
      </c>
      <c r="J8" s="13">
        <f>SUM('misura 9bis'!J8+'misura 10bis'!J8+'misura 11bis'!J8+'misura 12bis'!J8)</f>
        <v>0.630616</v>
      </c>
      <c r="K8" s="15">
        <f>100*J8/B8</f>
        <v>30.610198286532537</v>
      </c>
    </row>
    <row r="9" spans="1:11" ht="12.75">
      <c r="A9" s="16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12.75">
      <c r="A10" s="12"/>
      <c r="B10" s="13">
        <f>SUM('misura 9bis'!B10+'misura 10bis'!B10+'misura 11bis'!B10+'misura 12bis'!B10)</f>
        <v>3.2257499999999997</v>
      </c>
      <c r="C10" s="14">
        <f>100*B10/B10</f>
        <v>100</v>
      </c>
      <c r="D10" s="13">
        <f>SUM('misura 9bis'!D10+'misura 10bis'!D10+'misura 11bis'!D10+'misura 12bis'!D10)</f>
        <v>0.87868317</v>
      </c>
      <c r="E10" s="14">
        <f>100*D10/B10</f>
        <v>27.23965496396187</v>
      </c>
      <c r="F10" s="13">
        <f>SUM('misura 9bis'!F10+'misura 10bis'!F10+'misura 11bis'!F10+'misura 12bis'!F10)</f>
        <v>1.047344931</v>
      </c>
      <c r="G10" s="14">
        <f>100*F10/B10</f>
        <v>32.468261055568476</v>
      </c>
      <c r="H10" s="13">
        <f>SUM('misura 9bis'!H10+'misura 10bis'!H10+'misura 11bis'!H10+'misura 12bis'!H10)</f>
        <v>0.44825889900000004</v>
      </c>
      <c r="I10" s="14">
        <f>100*H10/B10</f>
        <v>13.896269053708444</v>
      </c>
      <c r="J10" s="13">
        <f>SUM('misura 9bis'!J10+'misura 10bis'!J10+'misura 11bis'!J10+'misura 12bis'!J10)</f>
        <v>0.8514630000000001</v>
      </c>
      <c r="K10" s="15">
        <f>100*J10/B10</f>
        <v>26.395814926761226</v>
      </c>
    </row>
    <row r="11" spans="1:11" ht="12.75">
      <c r="A11" s="16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12"/>
      <c r="B12" s="13">
        <f>SUM('misura 9bis'!B12+'misura 10bis'!B12+'misura 11bis'!B12+'misura 12bis'!B12)</f>
        <v>3.7821000000000007</v>
      </c>
      <c r="C12" s="14">
        <f>100*B12/B12</f>
        <v>100</v>
      </c>
      <c r="D12" s="13">
        <f>SUM('misura 9bis'!D12+'misura 10bis'!D12+'misura 11bis'!D12+'misura 12bis'!D12)</f>
        <v>1.01215056</v>
      </c>
      <c r="E12" s="14">
        <f>100*D12/B12</f>
        <v>26.761602284445146</v>
      </c>
      <c r="F12" s="13">
        <f>SUM('misura 9bis'!F12+'misura 10bis'!F12+'misura 11bis'!F12+'misura 12bis'!F12)</f>
        <v>1.2063807880000001</v>
      </c>
      <c r="G12" s="14">
        <f>100*F12/B12</f>
        <v>31.897115041907934</v>
      </c>
      <c r="H12" s="13">
        <f>SUM('misura 9bis'!H12+'misura 10bis'!H12+'misura 11bis'!H12+'misura 12bis'!H12)</f>
        <v>0.516364652</v>
      </c>
      <c r="I12" s="14">
        <f>100*H12/B12</f>
        <v>13.652855609317573</v>
      </c>
      <c r="J12" s="13">
        <f>SUM('misura 9bis'!J12+'misura 10bis'!J12+'misura 11bis'!J12+'misura 12bis'!J12)</f>
        <v>1.047204</v>
      </c>
      <c r="K12" s="15">
        <f>100*J12/B12</f>
        <v>27.688427064329336</v>
      </c>
    </row>
    <row r="13" spans="1:11" ht="12.75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2.75">
      <c r="A14" s="12"/>
      <c r="B14" s="13">
        <f>SUM('misura 9bis'!B14+'misura 10bis'!B14+'misura 11bis'!B14+'misura 12bis'!B14)</f>
        <v>3.7832500000000002</v>
      </c>
      <c r="C14" s="14">
        <f>100*B14/B14</f>
        <v>100</v>
      </c>
      <c r="D14" s="13">
        <f>SUM('misura 9bis'!D14+'misura 10bis'!D14+'misura 11bis'!D14+'misura 12bis'!D14)</f>
        <v>1.01247215</v>
      </c>
      <c r="E14" s="14">
        <f>100*D14/B14</f>
        <v>26.76196788475517</v>
      </c>
      <c r="F14" s="13">
        <f>SUM('misura 9bis'!F14+'misura 10bis'!F14+'misura 11bis'!F14+'misura 12bis'!F14)</f>
        <v>1.206764145</v>
      </c>
      <c r="G14" s="14">
        <f>100*F14/B14</f>
        <v>31.897552236833405</v>
      </c>
      <c r="H14" s="13">
        <f>SUM('misura 9bis'!H14+'misura 10bis'!H14+'misura 11bis'!H14+'misura 12bis'!H14)</f>
        <v>0.516528705</v>
      </c>
      <c r="I14" s="14">
        <f>100*H14/B14</f>
        <v>13.65304182911518</v>
      </c>
      <c r="J14" s="13">
        <f>SUM('misura 9bis'!J14+'misura 10bis'!J14+'misura 11bis'!J14+'misura 12bis'!J14)</f>
        <v>1.047485</v>
      </c>
      <c r="K14" s="15">
        <f>100*J14/B14</f>
        <v>27.68743804929624</v>
      </c>
    </row>
    <row r="15" spans="1:11" ht="12.75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2.75">
      <c r="A16" s="12"/>
      <c r="B16" s="13">
        <f>SUM('misura 9bis'!B16+'misura 10bis'!B16+'misura 11bis'!B16+'misura 12bis'!B16)</f>
        <v>3.5043499999999996</v>
      </c>
      <c r="C16" s="14">
        <f>100*B16/B16</f>
        <v>100</v>
      </c>
      <c r="D16" s="13">
        <f>SUM('misura 9bis'!D16+'misura 10bis'!D16+'misura 11bis'!D16+'misura 12bis'!D16)</f>
        <v>0.9150014199999998</v>
      </c>
      <c r="E16" s="14">
        <f>100*D16/B16</f>
        <v>26.110446159772852</v>
      </c>
      <c r="F16" s="13">
        <f>SUM('misura 9bis'!F16+'misura 10bis'!F16+'misura 11bis'!F16+'misura 12bis'!F16)</f>
        <v>1.090396196</v>
      </c>
      <c r="G16" s="14">
        <f>100*F16/B16</f>
        <v>31.11550490105155</v>
      </c>
      <c r="H16" s="13">
        <f>SUM('misura 9bis'!H16+'misura 10bis'!H16+'misura 11bis'!H16+'misura 12bis'!H16)</f>
        <v>0.46680438399999996</v>
      </c>
      <c r="I16" s="14">
        <f>100*H16/B16</f>
        <v>13.320712371766518</v>
      </c>
      <c r="J16" s="13">
        <f>SUM('misura 9bis'!J16+'misura 10bis'!J16+'misura 11bis'!J16+'misura 12bis'!J16)</f>
        <v>1.0321479999999998</v>
      </c>
      <c r="K16" s="15">
        <f>100*J16/B16</f>
        <v>29.453336567409075</v>
      </c>
    </row>
    <row r="17" spans="1:11" ht="12.75">
      <c r="A17" s="16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2.75">
      <c r="A18" s="12"/>
      <c r="B18" s="13">
        <f>SUM('misura 9bis'!B18+'misura 10bis'!B18+'misura 11bis'!B18+'misura 12bis'!B18)</f>
        <v>3.8687499999999995</v>
      </c>
      <c r="C18" s="14">
        <f>100*B18/B18</f>
        <v>100</v>
      </c>
      <c r="D18" s="13">
        <f>SUM('misura 9bis'!D18+'misura 10bis'!D18+'misura 11bis'!D18+'misura 12bis'!D18)</f>
        <v>1.00651793</v>
      </c>
      <c r="E18" s="14">
        <f>100*D18/B18</f>
        <v>26.016618546042007</v>
      </c>
      <c r="F18" s="13">
        <f>SUM('misura 9bis'!F18+'misura 10bis'!F18+'misura 11bis'!F18+'misura 12bis'!F18)</f>
        <v>1.1993960789999998</v>
      </c>
      <c r="G18" s="14">
        <f>100*F18/B18</f>
        <v>31.00216036187399</v>
      </c>
      <c r="H18" s="13">
        <f>SUM('misura 9bis'!H18+'misura 10bis'!H18+'misura 11bis'!H18+'misura 12bis'!H18)</f>
        <v>0.513488991</v>
      </c>
      <c r="I18" s="14">
        <f>100*H18/B18</f>
        <v>13.272736439418418</v>
      </c>
      <c r="J18" s="13">
        <f>SUM('misura 9bis'!J18+'misura 10bis'!J18+'misura 11bis'!J18+'misura 12bis'!J18)</f>
        <v>1.149347</v>
      </c>
      <c r="K18" s="15">
        <f>100*J18/B18</f>
        <v>29.708484652665593</v>
      </c>
    </row>
    <row r="19" spans="1:11" s="22" customFormat="1" ht="12.75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s="22" customFormat="1" ht="12.75">
      <c r="A20" s="23"/>
      <c r="B20" s="24">
        <f>SUM(B18+B16+B14+B12+B10+B8+B6)</f>
        <v>20.22435</v>
      </c>
      <c r="C20" s="25">
        <f>100*B20/B20</f>
        <v>100</v>
      </c>
      <c r="D20" s="24">
        <f>SUM(D18+D16+D14+D12+D10+D8+D6)</f>
        <v>5.35400997</v>
      </c>
      <c r="E20" s="25">
        <f>100*D20/B20</f>
        <v>26.473087985522398</v>
      </c>
      <c r="F20" s="24">
        <f>SUM(F18+F16+F14+F12+F10+F8+F6)</f>
        <v>6.380681490999999</v>
      </c>
      <c r="G20" s="25">
        <f>100*F20/B20</f>
        <v>31.549500928336382</v>
      </c>
      <c r="H20" s="24">
        <f>SUM(H18+H16+H14+H12+H10+H8+H6)</f>
        <v>2.731395539</v>
      </c>
      <c r="I20" s="25">
        <f>100*H20/B20</f>
        <v>13.505479973398403</v>
      </c>
      <c r="J20" s="24">
        <f>SUM(J18+J16+J14+J12+J10+J8+J6)</f>
        <v>5.7582629999999995</v>
      </c>
      <c r="K20" s="26">
        <f>100*J20/B20</f>
        <v>28.471931112742805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&amp;L&amp;8&amp;A&amp;C218&amp;R&amp;8&amp;F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zoomScale="95" zoomScaleNormal="95" workbookViewId="0" topLeftCell="A2">
      <selection activeCell="A1" sqref="A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33"/>
      <c r="K1" s="34"/>
    </row>
    <row r="2" spans="1:17" s="4" customFormat="1" ht="51">
      <c r="A2" s="2" t="s">
        <v>27</v>
      </c>
      <c r="B2" s="35" t="s">
        <v>0</v>
      </c>
      <c r="C2" s="35"/>
      <c r="D2" s="35" t="s">
        <v>1</v>
      </c>
      <c r="E2" s="35"/>
      <c r="F2" s="35"/>
      <c r="G2" s="35"/>
      <c r="H2" s="35"/>
      <c r="I2" s="35"/>
      <c r="J2" s="35" t="s">
        <v>2</v>
      </c>
      <c r="K2" s="37"/>
      <c r="L2" s="3"/>
      <c r="M2" s="3"/>
      <c r="N2" s="3"/>
      <c r="O2" s="3"/>
      <c r="P2" s="3"/>
      <c r="Q2" s="3"/>
    </row>
    <row r="3" spans="1:11" s="4" customFormat="1" ht="12.75">
      <c r="A3" s="5"/>
      <c r="B3" s="36"/>
      <c r="C3" s="36"/>
      <c r="D3" s="39" t="s">
        <v>3</v>
      </c>
      <c r="E3" s="39"/>
      <c r="F3" s="39" t="s">
        <v>4</v>
      </c>
      <c r="G3" s="39"/>
      <c r="H3" s="39" t="s">
        <v>5</v>
      </c>
      <c r="I3" s="39"/>
      <c r="J3" s="36"/>
      <c r="K3" s="38"/>
    </row>
    <row r="4" spans="1:11" s="4" customFormat="1" ht="12.75">
      <c r="A4" s="7"/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8" t="s">
        <v>7</v>
      </c>
    </row>
    <row r="5" spans="1:11" ht="12.75">
      <c r="A5" s="9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2"/>
      <c r="B6" s="13">
        <f>SUM('misura 15Abis'!B6)</f>
        <v>0</v>
      </c>
      <c r="C6" s="14" t="e">
        <f>100*B6/B6</f>
        <v>#DIV/0!</v>
      </c>
      <c r="D6" s="13">
        <f>SUM('misura 15Abis'!D6)</f>
        <v>0</v>
      </c>
      <c r="E6" s="14" t="e">
        <f>100*D6/B6</f>
        <v>#DIV/0!</v>
      </c>
      <c r="F6" s="13">
        <f>SUM('misura 15Abis'!F6)</f>
        <v>0</v>
      </c>
      <c r="G6" s="14" t="e">
        <f>100*F6/B6</f>
        <v>#DIV/0!</v>
      </c>
      <c r="H6" s="13">
        <f>SUM('misura 15Abis'!H6)</f>
        <v>0</v>
      </c>
      <c r="I6" s="14" t="e">
        <f>100*H6/B6</f>
        <v>#DIV/0!</v>
      </c>
      <c r="J6" s="13">
        <f>SUM('misura 15Abis'!J6)</f>
        <v>0</v>
      </c>
      <c r="K6" s="15" t="e">
        <f>100*J6/B6</f>
        <v>#DIV/0!</v>
      </c>
    </row>
    <row r="7" spans="1:11" ht="12.75">
      <c r="A7" s="16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12.75">
      <c r="A8" s="12"/>
      <c r="B8" s="13">
        <f>SUM('misura 15Abis'!B8)</f>
        <v>0</v>
      </c>
      <c r="C8" s="14" t="e">
        <f>100*B8/B8</f>
        <v>#DIV/0!</v>
      </c>
      <c r="D8" s="13">
        <f>SUM('misura 15Abis'!D8)</f>
        <v>0</v>
      </c>
      <c r="E8" s="14" t="e">
        <f>100*D8/B8</f>
        <v>#DIV/0!</v>
      </c>
      <c r="F8" s="13">
        <f>SUM('misura 15Abis'!F8)</f>
        <v>0</v>
      </c>
      <c r="G8" s="14" t="e">
        <f>100*F8/B8</f>
        <v>#DIV/0!</v>
      </c>
      <c r="H8" s="13">
        <f>SUM('misura 15Abis'!H8)</f>
        <v>0</v>
      </c>
      <c r="I8" s="14" t="e">
        <f>100*H8/B8</f>
        <v>#DIV/0!</v>
      </c>
      <c r="J8" s="13">
        <f>SUM('misura 15Abis'!J8)</f>
        <v>0</v>
      </c>
      <c r="K8" s="15" t="e">
        <f>100*J8/B8</f>
        <v>#DIV/0!</v>
      </c>
    </row>
    <row r="9" spans="1:11" ht="12.75">
      <c r="A9" s="16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12.75">
      <c r="A10" s="12"/>
      <c r="B10" s="13">
        <f>SUM('misura 15Abis'!B10)</f>
        <v>0.10560000000000001</v>
      </c>
      <c r="C10" s="14">
        <f>100*B10/B10</f>
        <v>99.99999999999999</v>
      </c>
      <c r="D10" s="13">
        <f>SUM('misura 15Abis'!D10)</f>
        <v>0.019536</v>
      </c>
      <c r="E10" s="14">
        <f>100*D10/B10</f>
        <v>18.5</v>
      </c>
      <c r="F10" s="13">
        <f>SUM('misura 15Abis'!F10)</f>
        <v>0.023337600000000003</v>
      </c>
      <c r="G10" s="14">
        <f>100*F10/B10</f>
        <v>22.1</v>
      </c>
      <c r="H10" s="13">
        <f>SUM('misura 15Abis'!H10)</f>
        <v>0.010032000000000001</v>
      </c>
      <c r="I10" s="14">
        <f>100*H10/B10</f>
        <v>9.5</v>
      </c>
      <c r="J10" s="13">
        <f>SUM('misura 15Abis'!J10)</f>
        <v>0.052694400000000016</v>
      </c>
      <c r="K10" s="15">
        <f>100*J10/B10</f>
        <v>49.900000000000006</v>
      </c>
    </row>
    <row r="11" spans="1:11" ht="12.75">
      <c r="A11" s="16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12"/>
      <c r="B12" s="13">
        <f>SUM('misura 15Abis'!B12)</f>
        <v>0.2376</v>
      </c>
      <c r="C12" s="14">
        <f>100*B12/B12</f>
        <v>100</v>
      </c>
      <c r="D12" s="13">
        <f>SUM('misura 15Abis'!D12)</f>
        <v>0.043956</v>
      </c>
      <c r="E12" s="14">
        <f>100*D12/B12</f>
        <v>18.5</v>
      </c>
      <c r="F12" s="13">
        <f>SUM('misura 15Abis'!F12)</f>
        <v>0.052509600000000003</v>
      </c>
      <c r="G12" s="14">
        <f>100*F12/B12</f>
        <v>22.1</v>
      </c>
      <c r="H12" s="13">
        <f>SUM('misura 15Abis'!H12)</f>
        <v>0.022572000000000002</v>
      </c>
      <c r="I12" s="14">
        <f>100*H12/B12</f>
        <v>9.5</v>
      </c>
      <c r="J12" s="13">
        <f>SUM('misura 15Abis'!J12)</f>
        <v>0.11856239999999998</v>
      </c>
      <c r="K12" s="15">
        <f>100*J12/B12</f>
        <v>49.89999999999999</v>
      </c>
    </row>
    <row r="13" spans="1:11" ht="12.75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2.75">
      <c r="A14" s="12"/>
      <c r="B14" s="13">
        <f>SUM('misura 15Abis'!B14)</f>
        <v>0.2376</v>
      </c>
      <c r="C14" s="14">
        <f>100*B14/B14</f>
        <v>100</v>
      </c>
      <c r="D14" s="13">
        <f>SUM('misura 15Abis'!D14)</f>
        <v>0.043956</v>
      </c>
      <c r="E14" s="14">
        <f>100*D14/B14</f>
        <v>18.5</v>
      </c>
      <c r="F14" s="13">
        <f>SUM('misura 15Abis'!F14)</f>
        <v>0.052509600000000003</v>
      </c>
      <c r="G14" s="14">
        <f>100*F14/B14</f>
        <v>22.1</v>
      </c>
      <c r="H14" s="13">
        <f>SUM('misura 15Abis'!H14)</f>
        <v>0.022572000000000002</v>
      </c>
      <c r="I14" s="14">
        <f>100*H14/B14</f>
        <v>9.5</v>
      </c>
      <c r="J14" s="13">
        <f>SUM('misura 15Abis'!J14)</f>
        <v>0.11856239999999998</v>
      </c>
      <c r="K14" s="15">
        <f>100*J14/B14</f>
        <v>49.89999999999999</v>
      </c>
    </row>
    <row r="15" spans="1:11" ht="12.75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2.75">
      <c r="A16" s="12"/>
      <c r="B16" s="13">
        <f>SUM('misura 15Abis'!B16)</f>
        <v>0.2376</v>
      </c>
      <c r="C16" s="14">
        <f>100*B16/B16</f>
        <v>100</v>
      </c>
      <c r="D16" s="13">
        <f>SUM('misura 15Abis'!D16)</f>
        <v>0.043956</v>
      </c>
      <c r="E16" s="14">
        <f>100*D16/B16</f>
        <v>18.5</v>
      </c>
      <c r="F16" s="13">
        <f>SUM('misura 15Abis'!F16)</f>
        <v>0.052509600000000003</v>
      </c>
      <c r="G16" s="14">
        <f>100*F16/B16</f>
        <v>22.1</v>
      </c>
      <c r="H16" s="13">
        <f>SUM('misura 15Abis'!H16)</f>
        <v>0.022572000000000002</v>
      </c>
      <c r="I16" s="14">
        <f>100*H16/B16</f>
        <v>9.5</v>
      </c>
      <c r="J16" s="13">
        <f>SUM('misura 15Abis'!J16)</f>
        <v>0.11856239999999998</v>
      </c>
      <c r="K16" s="15">
        <f>100*J16/B16</f>
        <v>49.89999999999999</v>
      </c>
    </row>
    <row r="17" spans="1:11" ht="12.75">
      <c r="A17" s="16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2.75">
      <c r="A18" s="12"/>
      <c r="B18" s="13">
        <f>SUM('misura 15Abis'!B18)</f>
        <v>0.2376</v>
      </c>
      <c r="C18" s="14">
        <f>100*B18/B18</f>
        <v>100</v>
      </c>
      <c r="D18" s="13">
        <f>SUM('misura 15Abis'!D18)</f>
        <v>0.043956</v>
      </c>
      <c r="E18" s="14">
        <f>100*D18/B18</f>
        <v>18.5</v>
      </c>
      <c r="F18" s="13">
        <f>SUM('misura 15Abis'!F18)</f>
        <v>0.052509600000000003</v>
      </c>
      <c r="G18" s="14">
        <f>100*F18/B18</f>
        <v>22.1</v>
      </c>
      <c r="H18" s="13">
        <f>SUM('misura 15Abis'!H18)</f>
        <v>0.022572000000000002</v>
      </c>
      <c r="I18" s="14">
        <f>100*H18/B18</f>
        <v>9.5</v>
      </c>
      <c r="J18" s="13">
        <f>SUM('misura 15Abis'!J18)</f>
        <v>0.11856239999999998</v>
      </c>
      <c r="K18" s="15">
        <f>100*J18/B18</f>
        <v>49.89999999999999</v>
      </c>
    </row>
    <row r="19" spans="1:11" s="22" customFormat="1" ht="12.75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s="22" customFormat="1" ht="12.75">
      <c r="A20" s="23"/>
      <c r="B20" s="24">
        <f>SUM(B18+B16+B14+B12+B10+B8+B6)</f>
        <v>1.056</v>
      </c>
      <c r="C20" s="25">
        <f>100*B20/B20</f>
        <v>100</v>
      </c>
      <c r="D20" s="24">
        <f>SUM(D18+D16+D14+D12+D10+D8+D6)</f>
        <v>0.19536</v>
      </c>
      <c r="E20" s="25">
        <f>100*D20/B20</f>
        <v>18.5</v>
      </c>
      <c r="F20" s="24">
        <f>SUM(F18+F16+F14+F12+F10+F8+F6)</f>
        <v>0.23337600000000003</v>
      </c>
      <c r="G20" s="25">
        <f>100*F20/B20</f>
        <v>22.1</v>
      </c>
      <c r="H20" s="24">
        <f>SUM(H18+H16+H14+H12+H10+H8+H6)</f>
        <v>0.10032</v>
      </c>
      <c r="I20" s="25">
        <f>100*H20/B20</f>
        <v>9.5</v>
      </c>
      <c r="J20" s="24">
        <f>SUM(J18+J16+J14+J12+J10+J8+J6)</f>
        <v>0.526944</v>
      </c>
      <c r="K20" s="26">
        <f>100*J20/B20</f>
        <v>49.89999999999999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&amp;L&amp;8&amp;A&amp;C223&amp;R&amp;8&amp;F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33"/>
      <c r="K1" s="34"/>
    </row>
    <row r="2" spans="1:17" s="4" customFormat="1" ht="51">
      <c r="A2" s="2" t="s">
        <v>16</v>
      </c>
      <c r="B2" s="35" t="s">
        <v>0</v>
      </c>
      <c r="C2" s="35"/>
      <c r="D2" s="35" t="s">
        <v>1</v>
      </c>
      <c r="E2" s="35"/>
      <c r="F2" s="35"/>
      <c r="G2" s="35"/>
      <c r="H2" s="35"/>
      <c r="I2" s="35"/>
      <c r="J2" s="35" t="s">
        <v>2</v>
      </c>
      <c r="K2" s="37"/>
      <c r="L2" s="3"/>
      <c r="M2" s="3"/>
      <c r="N2" s="3"/>
      <c r="O2" s="3"/>
      <c r="P2" s="3"/>
      <c r="Q2" s="3"/>
    </row>
    <row r="3" spans="1:11" s="4" customFormat="1" ht="12.75">
      <c r="A3" s="5"/>
      <c r="B3" s="36"/>
      <c r="C3" s="36"/>
      <c r="D3" s="39" t="s">
        <v>3</v>
      </c>
      <c r="E3" s="39"/>
      <c r="F3" s="39" t="s">
        <v>4</v>
      </c>
      <c r="G3" s="39"/>
      <c r="H3" s="39" t="s">
        <v>5</v>
      </c>
      <c r="I3" s="39"/>
      <c r="J3" s="36"/>
      <c r="K3" s="38"/>
    </row>
    <row r="4" spans="1:11" s="4" customFormat="1" ht="12.75">
      <c r="A4" s="7" t="s">
        <v>17</v>
      </c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8" t="s">
        <v>7</v>
      </c>
    </row>
    <row r="5" spans="1:11" ht="12.75">
      <c r="A5" s="9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2"/>
      <c r="B6" s="13">
        <f>0*0.5</f>
        <v>0</v>
      </c>
      <c r="C6" s="14" t="e">
        <f>100*B6/B6</f>
        <v>#DIV/0!</v>
      </c>
      <c r="D6" s="13">
        <f>B6*0.315</f>
        <v>0</v>
      </c>
      <c r="E6" s="14" t="e">
        <f>100*D6/B6</f>
        <v>#DIV/0!</v>
      </c>
      <c r="F6" s="13">
        <f>B6*0.375</f>
        <v>0</v>
      </c>
      <c r="G6" s="14" t="e">
        <f>100*F6/B6</f>
        <v>#DIV/0!</v>
      </c>
      <c r="H6" s="13">
        <f>B6*0.16</f>
        <v>0</v>
      </c>
      <c r="I6" s="14" t="e">
        <f>100*H6/B6</f>
        <v>#DIV/0!</v>
      </c>
      <c r="J6" s="13">
        <f>B6-D6-F6-H6</f>
        <v>0</v>
      </c>
      <c r="K6" s="15" t="e">
        <f>100*J6/B6</f>
        <v>#DIV/0!</v>
      </c>
    </row>
    <row r="7" spans="1:11" ht="12.75">
      <c r="A7" s="16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12.75">
      <c r="A8" s="12"/>
      <c r="B8" s="13">
        <f>0.04*0.5</f>
        <v>0.02</v>
      </c>
      <c r="C8" s="14">
        <f>100*B8/B8</f>
        <v>100</v>
      </c>
      <c r="D8" s="13">
        <f>B8*0.315</f>
        <v>0.0063</v>
      </c>
      <c r="E8" s="14">
        <f>100*D8/B8</f>
        <v>31.5</v>
      </c>
      <c r="F8" s="13">
        <f>B8*0.375</f>
        <v>0.0075</v>
      </c>
      <c r="G8" s="14">
        <f>100*F8/B8</f>
        <v>37.5</v>
      </c>
      <c r="H8" s="13">
        <f>B8*0.16</f>
        <v>0.0032</v>
      </c>
      <c r="I8" s="14">
        <f>100*H8/B8</f>
        <v>16</v>
      </c>
      <c r="J8" s="13">
        <f>B8-D8-F8-H8</f>
        <v>0.0030000000000000005</v>
      </c>
      <c r="K8" s="15">
        <f>100*J8/B8</f>
        <v>15.000000000000002</v>
      </c>
    </row>
    <row r="9" spans="1:11" ht="12.75">
      <c r="A9" s="16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12.75">
      <c r="A10" s="12"/>
      <c r="B10" s="13">
        <f>0.056*0.5</f>
        <v>0.028</v>
      </c>
      <c r="C10" s="14">
        <f>100*B10/B10</f>
        <v>100.00000000000001</v>
      </c>
      <c r="D10" s="13">
        <f>B10*0.315</f>
        <v>0.00882</v>
      </c>
      <c r="E10" s="14">
        <f>100*D10/B10</f>
        <v>31.5</v>
      </c>
      <c r="F10" s="13">
        <f>B10*0.375</f>
        <v>0.0105</v>
      </c>
      <c r="G10" s="14">
        <f>100*F10/B10</f>
        <v>37.5</v>
      </c>
      <c r="H10" s="13">
        <f>B10*0.16</f>
        <v>0.0044800000000000005</v>
      </c>
      <c r="I10" s="14">
        <f>100*H10/B10</f>
        <v>16.000000000000004</v>
      </c>
      <c r="J10" s="13">
        <f>B10-D10-F10-H10</f>
        <v>0.0042000000000000015</v>
      </c>
      <c r="K10" s="15">
        <f>100*J10/B10</f>
        <v>15.000000000000005</v>
      </c>
    </row>
    <row r="11" spans="1:11" ht="12.75">
      <c r="A11" s="16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12"/>
      <c r="B12" s="13">
        <f>B10</f>
        <v>0.028</v>
      </c>
      <c r="C12" s="14">
        <f>100*B12/B12</f>
        <v>100.00000000000001</v>
      </c>
      <c r="D12" s="13">
        <f>B12*0.315</f>
        <v>0.00882</v>
      </c>
      <c r="E12" s="14">
        <f>100*D12/B12</f>
        <v>31.5</v>
      </c>
      <c r="F12" s="13">
        <f>B12*0.375</f>
        <v>0.0105</v>
      </c>
      <c r="G12" s="14">
        <f>100*F12/B12</f>
        <v>37.5</v>
      </c>
      <c r="H12" s="13">
        <f>B12*0.16</f>
        <v>0.0044800000000000005</v>
      </c>
      <c r="I12" s="14">
        <f>100*H12/B12</f>
        <v>16.000000000000004</v>
      </c>
      <c r="J12" s="13">
        <f>B12-D12-F12-H12</f>
        <v>0.0042000000000000015</v>
      </c>
      <c r="K12" s="15">
        <f>100*J12/B12</f>
        <v>15.000000000000005</v>
      </c>
    </row>
    <row r="13" spans="1:11" ht="12.75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2.75">
      <c r="A14" s="12"/>
      <c r="B14" s="13">
        <f>B12</f>
        <v>0.028</v>
      </c>
      <c r="C14" s="14">
        <f>100*B14/B14</f>
        <v>100.00000000000001</v>
      </c>
      <c r="D14" s="13">
        <f>B14*0.315</f>
        <v>0.00882</v>
      </c>
      <c r="E14" s="14">
        <f>100*D14/B14</f>
        <v>31.5</v>
      </c>
      <c r="F14" s="13">
        <f>B14*0.375</f>
        <v>0.0105</v>
      </c>
      <c r="G14" s="14">
        <f>100*F14/B14</f>
        <v>37.5</v>
      </c>
      <c r="H14" s="13">
        <f>B14*0.16</f>
        <v>0.0044800000000000005</v>
      </c>
      <c r="I14" s="14">
        <f>100*H14/B14</f>
        <v>16.000000000000004</v>
      </c>
      <c r="J14" s="13">
        <f>B14-D14-F14-H14</f>
        <v>0.0042000000000000015</v>
      </c>
      <c r="K14" s="15">
        <f>100*J14/B14</f>
        <v>15.000000000000005</v>
      </c>
    </row>
    <row r="15" spans="1:11" ht="12.75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2.75">
      <c r="A16" s="12"/>
      <c r="B16" s="13">
        <f>B14</f>
        <v>0.028</v>
      </c>
      <c r="C16" s="14">
        <f>100*B16/B16</f>
        <v>100.00000000000001</v>
      </c>
      <c r="D16" s="13">
        <f>B16*0.315</f>
        <v>0.00882</v>
      </c>
      <c r="E16" s="14">
        <f>100*D16/B16</f>
        <v>31.5</v>
      </c>
      <c r="F16" s="13">
        <f>B16*0.375</f>
        <v>0.0105</v>
      </c>
      <c r="G16" s="14">
        <f>100*F16/B16</f>
        <v>37.5</v>
      </c>
      <c r="H16" s="13">
        <f>B16*0.16</f>
        <v>0.0044800000000000005</v>
      </c>
      <c r="I16" s="14">
        <f>100*H16/B16</f>
        <v>16.000000000000004</v>
      </c>
      <c r="J16" s="13">
        <f>B16-D16-F16-H16</f>
        <v>0.0042000000000000015</v>
      </c>
      <c r="K16" s="15">
        <f>100*J16/B16</f>
        <v>15.000000000000005</v>
      </c>
    </row>
    <row r="17" spans="1:11" ht="12.75">
      <c r="A17" s="16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2.75">
      <c r="A18" s="12"/>
      <c r="B18" s="13">
        <f>B16</f>
        <v>0.028</v>
      </c>
      <c r="C18" s="14">
        <f>100*B18/B18</f>
        <v>100.00000000000001</v>
      </c>
      <c r="D18" s="13">
        <f>B18*0.315</f>
        <v>0.00882</v>
      </c>
      <c r="E18" s="14">
        <f>100*D18/B18</f>
        <v>31.5</v>
      </c>
      <c r="F18" s="13">
        <f>B18*0.375</f>
        <v>0.0105</v>
      </c>
      <c r="G18" s="14">
        <f>100*F18/B18</f>
        <v>37.5</v>
      </c>
      <c r="H18" s="13">
        <f>B18*0.16</f>
        <v>0.0044800000000000005</v>
      </c>
      <c r="I18" s="14">
        <f>100*H18/B18</f>
        <v>16.000000000000004</v>
      </c>
      <c r="J18" s="13">
        <f>B18-D18-F18-H18</f>
        <v>0.0042000000000000015</v>
      </c>
      <c r="K18" s="15">
        <f>100*J18/B18</f>
        <v>15.000000000000005</v>
      </c>
    </row>
    <row r="19" spans="1:11" s="22" customFormat="1" ht="12.75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s="22" customFormat="1" ht="12.75">
      <c r="A20" s="23"/>
      <c r="B20" s="24">
        <f>SUM(B18+B16+B14+B12+B10+B8+B6)</f>
        <v>0.16</v>
      </c>
      <c r="C20" s="25">
        <f>100*B20/B20</f>
        <v>100</v>
      </c>
      <c r="D20" s="24">
        <f>SUM(D18+D16+D14+D12+D10+D8+D6)</f>
        <v>0.0504</v>
      </c>
      <c r="E20" s="25">
        <f>100*D20/B20</f>
        <v>31.5</v>
      </c>
      <c r="F20" s="24">
        <f>SUM(F18+F16+F14+F12+F10+F8+F6)</f>
        <v>0.060000000000000005</v>
      </c>
      <c r="G20" s="25">
        <f>100*F20/B20</f>
        <v>37.50000000000001</v>
      </c>
      <c r="H20" s="24">
        <f>SUM(H18+H16+H14+H12+H10+H8+H6)</f>
        <v>0.025600000000000005</v>
      </c>
      <c r="I20" s="25">
        <f>100*H20/B20</f>
        <v>16.000000000000004</v>
      </c>
      <c r="J20" s="24">
        <f>SUM(J18+J16+J14+J12+J10+J8+J6)</f>
        <v>0.024000000000000007</v>
      </c>
      <c r="K20" s="26">
        <f>100*J20/B20</f>
        <v>15.000000000000005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&amp;L&amp;8&amp;A&amp;C214&amp;R&amp;8&amp;F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4">
      <selection activeCell="A1" sqref="A1"/>
    </sheetView>
  </sheetViews>
  <sheetFormatPr defaultColWidth="9.140625" defaultRowHeight="12.75"/>
  <cols>
    <col min="1" max="1" width="24.8515625" style="1" customWidth="1"/>
    <col min="2" max="2" width="9.14062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33"/>
      <c r="K1" s="34"/>
    </row>
    <row r="2" spans="1:17" s="4" customFormat="1" ht="102">
      <c r="A2" s="2" t="s">
        <v>36</v>
      </c>
      <c r="B2" s="35" t="s">
        <v>0</v>
      </c>
      <c r="C2" s="35"/>
      <c r="D2" s="35" t="s">
        <v>1</v>
      </c>
      <c r="E2" s="35"/>
      <c r="F2" s="35"/>
      <c r="G2" s="35"/>
      <c r="H2" s="35"/>
      <c r="I2" s="35"/>
      <c r="J2" s="35" t="s">
        <v>2</v>
      </c>
      <c r="K2" s="37"/>
      <c r="L2" s="3"/>
      <c r="M2" s="3"/>
      <c r="N2" s="3"/>
      <c r="O2" s="3"/>
      <c r="P2" s="3"/>
      <c r="Q2" s="3"/>
    </row>
    <row r="3" spans="1:11" s="4" customFormat="1" ht="12.75">
      <c r="A3" s="5"/>
      <c r="B3" s="36"/>
      <c r="C3" s="36"/>
      <c r="D3" s="39" t="s">
        <v>3</v>
      </c>
      <c r="E3" s="39"/>
      <c r="F3" s="39" t="s">
        <v>4</v>
      </c>
      <c r="G3" s="39"/>
      <c r="H3" s="39" t="s">
        <v>5</v>
      </c>
      <c r="I3" s="39"/>
      <c r="J3" s="36"/>
      <c r="K3" s="38"/>
    </row>
    <row r="4" spans="1:11" s="4" customFormat="1" ht="12.75">
      <c r="A4" s="7" t="s">
        <v>37</v>
      </c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8" t="s">
        <v>7</v>
      </c>
    </row>
    <row r="5" spans="1:11" ht="12.75">
      <c r="A5" s="9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2"/>
      <c r="B6" s="13">
        <f>(+'[1]12bis 5 - I A'!B6+'[1]12ter 5 - I B'!B6)*0.7</f>
        <v>0</v>
      </c>
      <c r="C6" s="14" t="e">
        <f>100*B6/B6</f>
        <v>#DIV/0!</v>
      </c>
      <c r="D6" s="13">
        <f>(+'[1]12bis 5 - I A'!D6+'[1]12ter 5 - I B'!D6)*0.7</f>
        <v>0</v>
      </c>
      <c r="E6" s="14" t="e">
        <f>100*D6/B6</f>
        <v>#DIV/0!</v>
      </c>
      <c r="F6" s="13">
        <f>(+'[1]12bis 5 - I A'!F6+'[1]12ter 5 - I B'!F6)*0.7</f>
        <v>0</v>
      </c>
      <c r="G6" s="14" t="e">
        <f>100*F6/B6</f>
        <v>#DIV/0!</v>
      </c>
      <c r="H6" s="13">
        <f>(+'[1]12bis 5 - I A'!H6+'[1]12ter 5 - I B'!H6)*0.7</f>
        <v>0</v>
      </c>
      <c r="I6" s="14" t="e">
        <f>100*H6/B6</f>
        <v>#DIV/0!</v>
      </c>
      <c r="J6" s="13">
        <f>(+'[1]12bis 5 - I A'!J6+'[1]12ter 5 - I B'!J6)*0.7</f>
        <v>0</v>
      </c>
      <c r="K6" s="15" t="e">
        <f>100*J6/B6</f>
        <v>#DIV/0!</v>
      </c>
    </row>
    <row r="7" spans="1:11" ht="12.75">
      <c r="A7" s="16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12.75">
      <c r="A8" s="12"/>
      <c r="B8" s="13">
        <f>(+'[1]12bis 5 - I A'!B8+'[1]12ter 5 - I B'!B8)*0.7</f>
        <v>1.3299999999999998</v>
      </c>
      <c r="C8" s="14">
        <f>100*B8/B8</f>
        <v>99.99999999999999</v>
      </c>
      <c r="D8" s="13">
        <f>(+'[1]12bis 5 - I A'!D8+'[1]12ter 5 - I B'!D8)*0.7</f>
        <v>0.26249999999999996</v>
      </c>
      <c r="E8" s="14">
        <f>100*D8/B8</f>
        <v>19.736842105263158</v>
      </c>
      <c r="F8" s="13">
        <f>(+'[1]12bis 5 - I A'!F8+'[1]12ter 5 - I B'!F8)*0.7</f>
        <v>0.38954999999999995</v>
      </c>
      <c r="G8" s="14">
        <f>100*F8/B8</f>
        <v>29.289473684210527</v>
      </c>
      <c r="H8" s="13">
        <f>(+'[1]12bis 5 - I A'!H8+'[1]12ter 5 - I B'!H8)*0.7</f>
        <v>0.16695000000000002</v>
      </c>
      <c r="I8" s="14">
        <f>100*H8/B8</f>
        <v>12.55263157894737</v>
      </c>
      <c r="J8" s="13">
        <f>(+'[1]12bis 5 - I A'!J8+'[1]12ter 5 - I B'!J8)*0.7</f>
        <v>0.511</v>
      </c>
      <c r="K8" s="15">
        <f>100*J8/B8</f>
        <v>38.42105263157895</v>
      </c>
    </row>
    <row r="9" spans="1:11" ht="12.75">
      <c r="A9" s="16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12.75">
      <c r="A10" s="12"/>
      <c r="B10" s="13">
        <f>(+'[1]12bis 5 - I A'!B10+'[1]12ter 5 - I B'!B10)*0.7</f>
        <v>1.3299999999999998</v>
      </c>
      <c r="C10" s="14">
        <f>100*B10/B10</f>
        <v>99.99999999999999</v>
      </c>
      <c r="D10" s="13">
        <f>(+'[1]12bis 5 - I A'!D10+'[1]12ter 5 - I B'!D10)*0.7</f>
        <v>0.26249999999999996</v>
      </c>
      <c r="E10" s="14">
        <f>100*D10/B10</f>
        <v>19.736842105263158</v>
      </c>
      <c r="F10" s="13">
        <f>(+'[1]12bis 5 - I A'!F10+'[1]12ter 5 - I B'!F10)*0.7</f>
        <v>0.38954999999999995</v>
      </c>
      <c r="G10" s="14">
        <f>100*F10/B10</f>
        <v>29.289473684210527</v>
      </c>
      <c r="H10" s="13">
        <f>(+'[1]12bis 5 - I A'!H10+'[1]12ter 5 - I B'!H10)*0.7</f>
        <v>0.16695000000000002</v>
      </c>
      <c r="I10" s="14">
        <f>100*H10/B10</f>
        <v>12.55263157894737</v>
      </c>
      <c r="J10" s="13">
        <f>(+'[1]12bis 5 - I A'!J10+'[1]12ter 5 - I B'!J10)*0.7</f>
        <v>0.511</v>
      </c>
      <c r="K10" s="15">
        <f>100*J10/B10</f>
        <v>38.42105263157895</v>
      </c>
    </row>
    <row r="11" spans="1:11" ht="12.75">
      <c r="A11" s="16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12"/>
      <c r="B12" s="13">
        <f>(+'[1]12bis 5 - I A'!B12+'[1]12ter 5 - I B'!B12)*0.7</f>
        <v>1.3299999999999998</v>
      </c>
      <c r="C12" s="14">
        <f>100*B12/B12</f>
        <v>99.99999999999999</v>
      </c>
      <c r="D12" s="13">
        <f>(+'[1]12bis 5 - I A'!D12+'[1]12ter 5 - I B'!D12)*0.7</f>
        <v>0.26249999999999996</v>
      </c>
      <c r="E12" s="14">
        <f>100*D12/B12</f>
        <v>19.736842105263158</v>
      </c>
      <c r="F12" s="13">
        <f>(+'[1]12bis 5 - I A'!F12+'[1]12ter 5 - I B'!F12)*0.7</f>
        <v>0.38954999999999995</v>
      </c>
      <c r="G12" s="14">
        <f>100*F12/B12</f>
        <v>29.289473684210527</v>
      </c>
      <c r="H12" s="13">
        <f>(+'[1]12bis 5 - I A'!H12+'[1]12ter 5 - I B'!H12)*0.7</f>
        <v>0.16695000000000002</v>
      </c>
      <c r="I12" s="14">
        <f>100*H12/B12</f>
        <v>12.55263157894737</v>
      </c>
      <c r="J12" s="13">
        <f>(+'[1]12bis 5 - I A'!J12+'[1]12ter 5 - I B'!J12)*0.7</f>
        <v>0.511</v>
      </c>
      <c r="K12" s="15">
        <f>100*J12/B12</f>
        <v>38.42105263157895</v>
      </c>
    </row>
    <row r="13" spans="1:11" ht="12.75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2.75">
      <c r="A14" s="12"/>
      <c r="B14" s="13">
        <f>(+'[1]12bis 5 - I A'!B14+'[1]12ter 5 - I B'!B14)*0.7</f>
        <v>1.3299999999999998</v>
      </c>
      <c r="C14" s="14">
        <f>100*B14/B14</f>
        <v>99.99999999999999</v>
      </c>
      <c r="D14" s="13">
        <f>(+'[1]12bis 5 - I A'!D14+'[1]12ter 5 - I B'!D14)*0.7</f>
        <v>0.26249999999999996</v>
      </c>
      <c r="E14" s="14">
        <f>100*D14/B14</f>
        <v>19.736842105263158</v>
      </c>
      <c r="F14" s="13">
        <f>(+'[1]12bis 5 - I A'!F14+'[1]12ter 5 - I B'!F14)*0.7</f>
        <v>0.38954999999999995</v>
      </c>
      <c r="G14" s="14">
        <f>100*F14/B14</f>
        <v>29.289473684210527</v>
      </c>
      <c r="H14" s="13">
        <f>(+'[1]12bis 5 - I A'!H14+'[1]12ter 5 - I B'!H14)*0.7</f>
        <v>0.16695000000000002</v>
      </c>
      <c r="I14" s="14">
        <f>100*H14/B14</f>
        <v>12.55263157894737</v>
      </c>
      <c r="J14" s="13">
        <f>(+'[1]12bis 5 - I A'!J14+'[1]12ter 5 - I B'!J14)*0.7</f>
        <v>0.511</v>
      </c>
      <c r="K14" s="15">
        <f>100*J14/B14</f>
        <v>38.42105263157895</v>
      </c>
    </row>
    <row r="15" spans="1:11" ht="12.75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2.75">
      <c r="A16" s="12"/>
      <c r="B16" s="13">
        <f>(+'[1]12bis 5 - I A'!B16+'[1]12ter 5 - I B'!B16)*0.7</f>
        <v>1.3299999999999998</v>
      </c>
      <c r="C16" s="14">
        <f>100*B16/B16</f>
        <v>99.99999999999999</v>
      </c>
      <c r="D16" s="13">
        <f>(+'[1]12bis 5 - I A'!D16+'[1]12ter 5 - I B'!D16)*0.7</f>
        <v>0.26249999999999996</v>
      </c>
      <c r="E16" s="14">
        <f>100*D16/B16</f>
        <v>19.736842105263158</v>
      </c>
      <c r="F16" s="13">
        <f>(+'[1]12bis 5 - I A'!F16+'[1]12ter 5 - I B'!F16)*0.7</f>
        <v>0.38954999999999995</v>
      </c>
      <c r="G16" s="14">
        <f>100*F16/B16</f>
        <v>29.289473684210527</v>
      </c>
      <c r="H16" s="13">
        <f>(+'[1]12bis 5 - I A'!H16+'[1]12ter 5 - I B'!H16)*0.7</f>
        <v>0.16695000000000002</v>
      </c>
      <c r="I16" s="14">
        <f>100*H16/B16</f>
        <v>12.55263157894737</v>
      </c>
      <c r="J16" s="13">
        <f>(+'[1]12bis 5 - I A'!J16+'[1]12ter 5 - I B'!J16)*0.7</f>
        <v>0.511</v>
      </c>
      <c r="K16" s="15">
        <f>100*J16/B16</f>
        <v>38.42105263157895</v>
      </c>
    </row>
    <row r="17" spans="1:11" ht="12.75">
      <c r="A17" s="16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2.75">
      <c r="A18" s="12"/>
      <c r="B18" s="13">
        <f>(+'[1]12bis 5 - I A'!B18+'[1]12ter 5 - I B'!B18)*0.7</f>
        <v>1.3299999999999998</v>
      </c>
      <c r="C18" s="14">
        <f>100*B18/B18</f>
        <v>99.99999999999999</v>
      </c>
      <c r="D18" s="13">
        <f>(+'[1]12bis 5 - I A'!D18+'[1]12ter 5 - I B'!D18)*0.7</f>
        <v>0.26249999999999996</v>
      </c>
      <c r="E18" s="14">
        <f>100*D18/B18</f>
        <v>19.736842105263158</v>
      </c>
      <c r="F18" s="13">
        <f>(+'[1]12bis 5 - I A'!F18+'[1]12ter 5 - I B'!F18)*0.7</f>
        <v>0.38954999999999995</v>
      </c>
      <c r="G18" s="14">
        <f>100*F18/B18</f>
        <v>29.289473684210527</v>
      </c>
      <c r="H18" s="13">
        <f>(+'[1]12bis 5 - I A'!H18+'[1]12ter 5 - I B'!H18)*0.7</f>
        <v>0.16695000000000002</v>
      </c>
      <c r="I18" s="14">
        <f>100*H18/B18</f>
        <v>12.55263157894737</v>
      </c>
      <c r="J18" s="13">
        <f>(+'[1]12bis 5 - I A'!J18+'[1]12ter 5 - I B'!J18)*0.7</f>
        <v>0.511</v>
      </c>
      <c r="K18" s="15">
        <f>100*J18/B18</f>
        <v>38.42105263157895</v>
      </c>
    </row>
    <row r="19" spans="1:11" s="22" customFormat="1" ht="12.75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s="22" customFormat="1" ht="13.5" thickBot="1">
      <c r="A20" s="29"/>
      <c r="B20" s="30">
        <f>SUM(B18+B16+B14+B12+B10+B8+B6)</f>
        <v>7.9799999999999995</v>
      </c>
      <c r="C20" s="31">
        <f>100*B20/B20</f>
        <v>100</v>
      </c>
      <c r="D20" s="30">
        <f>SUM(D18+D16+D14+D12+D10+D8+D6)</f>
        <v>1.5749999999999997</v>
      </c>
      <c r="E20" s="31">
        <f>100*D20/B20</f>
        <v>19.736842105263154</v>
      </c>
      <c r="F20" s="30">
        <f>SUM(F18+F16+F14+F12+F10+F8+F6)</f>
        <v>2.3372999999999995</v>
      </c>
      <c r="G20" s="31">
        <f>100*F20/B20</f>
        <v>29.289473684210524</v>
      </c>
      <c r="H20" s="30">
        <f>SUM(H18+H16+H14+H12+H10+H8+H6)</f>
        <v>1.0017</v>
      </c>
      <c r="I20" s="31">
        <f>100*H20/B20</f>
        <v>12.55263157894737</v>
      </c>
      <c r="J20" s="30">
        <f>SUM(J18+J16+J14+J12+J10+J8+J6)</f>
        <v>3.0660000000000003</v>
      </c>
      <c r="K20" s="32">
        <f>100*J20/B20</f>
        <v>38.42105263157895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&amp;L&amp;8&amp;A&amp;C215&amp;R&amp;8&amp;F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33"/>
      <c r="K1" s="34"/>
    </row>
    <row r="2" spans="1:17" s="4" customFormat="1" ht="76.5">
      <c r="A2" s="2" t="s">
        <v>30</v>
      </c>
      <c r="B2" s="35" t="s">
        <v>0</v>
      </c>
      <c r="C2" s="35"/>
      <c r="D2" s="35" t="s">
        <v>1</v>
      </c>
      <c r="E2" s="35"/>
      <c r="F2" s="35"/>
      <c r="G2" s="35"/>
      <c r="H2" s="35"/>
      <c r="I2" s="35"/>
      <c r="J2" s="35" t="s">
        <v>2</v>
      </c>
      <c r="K2" s="37"/>
      <c r="L2" s="3"/>
      <c r="M2" s="3"/>
      <c r="N2" s="3"/>
      <c r="O2" s="3"/>
      <c r="P2" s="3"/>
      <c r="Q2" s="3"/>
    </row>
    <row r="3" spans="1:11" s="4" customFormat="1" ht="12.75">
      <c r="A3" s="5"/>
      <c r="B3" s="36"/>
      <c r="C3" s="36"/>
      <c r="D3" s="39" t="s">
        <v>3</v>
      </c>
      <c r="E3" s="39"/>
      <c r="F3" s="39" t="s">
        <v>4</v>
      </c>
      <c r="G3" s="39"/>
      <c r="H3" s="39" t="s">
        <v>5</v>
      </c>
      <c r="I3" s="39"/>
      <c r="J3" s="36"/>
      <c r="K3" s="38"/>
    </row>
    <row r="4" spans="1:11" s="4" customFormat="1" ht="12.75">
      <c r="A4" s="7" t="s">
        <v>18</v>
      </c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8" t="s">
        <v>7</v>
      </c>
    </row>
    <row r="5" spans="1:11" ht="12.75">
      <c r="A5" s="9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2"/>
      <c r="B6" s="13">
        <f>0*0.3</f>
        <v>0</v>
      </c>
      <c r="C6" s="14" t="e">
        <f>100*B6/B6</f>
        <v>#DIV/0!</v>
      </c>
      <c r="D6" s="13">
        <f>B6*0.296</f>
        <v>0</v>
      </c>
      <c r="E6" s="14" t="e">
        <f>100*D6/B6</f>
        <v>#DIV/0!</v>
      </c>
      <c r="F6" s="13">
        <f>B6*0.353</f>
        <v>0</v>
      </c>
      <c r="G6" s="14" t="e">
        <f>100*F6/B6</f>
        <v>#DIV/0!</v>
      </c>
      <c r="H6" s="13">
        <f>B6*0.151</f>
        <v>0</v>
      </c>
      <c r="I6" s="14" t="e">
        <f>100*H6/B6</f>
        <v>#DIV/0!</v>
      </c>
      <c r="J6" s="13">
        <f>B6-D6-F6-H6</f>
        <v>0</v>
      </c>
      <c r="K6" s="15" t="e">
        <f>100*J6/B6</f>
        <v>#DIV/0!</v>
      </c>
    </row>
    <row r="7" spans="1:11" ht="12.75">
      <c r="A7" s="16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12.75">
      <c r="A8" s="12"/>
      <c r="B8" s="13">
        <f>0*0.3</f>
        <v>0</v>
      </c>
      <c r="C8" s="14" t="e">
        <f>100*B8/B8</f>
        <v>#DIV/0!</v>
      </c>
      <c r="D8" s="13">
        <f>B8*0.296</f>
        <v>0</v>
      </c>
      <c r="E8" s="14" t="e">
        <f>100*D8/B8</f>
        <v>#DIV/0!</v>
      </c>
      <c r="F8" s="13">
        <f>B8*0.353</f>
        <v>0</v>
      </c>
      <c r="G8" s="14" t="e">
        <f>100*F8/B8</f>
        <v>#DIV/0!</v>
      </c>
      <c r="H8" s="13">
        <f>B8*0.151</f>
        <v>0</v>
      </c>
      <c r="I8" s="14" t="e">
        <f>100*H8/B8</f>
        <v>#DIV/0!</v>
      </c>
      <c r="J8" s="13">
        <f>B8-D8-F8-H8</f>
        <v>0</v>
      </c>
      <c r="K8" s="15" t="e">
        <f>100*J8/B8</f>
        <v>#DIV/0!</v>
      </c>
    </row>
    <row r="9" spans="1:11" ht="12.75">
      <c r="A9" s="16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12.75">
      <c r="A10" s="12"/>
      <c r="B10" s="13">
        <f>0.084*0.3</f>
        <v>0.0252</v>
      </c>
      <c r="C10" s="14">
        <f>100*B10/B10</f>
        <v>100</v>
      </c>
      <c r="D10" s="13">
        <f>B10*0.296</f>
        <v>0.0074592</v>
      </c>
      <c r="E10" s="14">
        <f>100*D10/B10</f>
        <v>29.6</v>
      </c>
      <c r="F10" s="13">
        <f>B10*0.353</f>
        <v>0.0088956</v>
      </c>
      <c r="G10" s="14">
        <f>100*F10/B10</f>
        <v>35.3</v>
      </c>
      <c r="H10" s="13">
        <f>B10*0.151</f>
        <v>0.0038052</v>
      </c>
      <c r="I10" s="14">
        <f>100*H10/B10</f>
        <v>15.099999999999998</v>
      </c>
      <c r="J10" s="13">
        <f>B10-D10-F10-H10</f>
        <v>0.005040000000000001</v>
      </c>
      <c r="K10" s="15">
        <f>100*J10/B10</f>
        <v>20.000000000000004</v>
      </c>
    </row>
    <row r="11" spans="1:11" ht="12.75">
      <c r="A11" s="16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12"/>
      <c r="B12" s="13">
        <f>0.19*0.3</f>
        <v>0.056999999999999995</v>
      </c>
      <c r="C12" s="14">
        <f>100*B12/B12</f>
        <v>100</v>
      </c>
      <c r="D12" s="13">
        <f>B12*0.296</f>
        <v>0.016871999999999998</v>
      </c>
      <c r="E12" s="14">
        <f>100*D12/B12</f>
        <v>29.599999999999998</v>
      </c>
      <c r="F12" s="13">
        <f>B12*0.353</f>
        <v>0.020120999999999997</v>
      </c>
      <c r="G12" s="14">
        <f>100*F12/B12</f>
        <v>35.3</v>
      </c>
      <c r="H12" s="13">
        <f>B12*0.151</f>
        <v>0.008606999999999998</v>
      </c>
      <c r="I12" s="14">
        <f>100*H12/B12</f>
        <v>15.099999999999998</v>
      </c>
      <c r="J12" s="13">
        <f>B12-D12-F12-H12</f>
        <v>0.011400000000000002</v>
      </c>
      <c r="K12" s="15">
        <f>100*J12/B12</f>
        <v>20.000000000000004</v>
      </c>
    </row>
    <row r="13" spans="1:11" ht="12.75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2.75">
      <c r="A14" s="12"/>
      <c r="B14" s="13">
        <f>B12</f>
        <v>0.056999999999999995</v>
      </c>
      <c r="C14" s="14">
        <f>100*B14/B14</f>
        <v>100</v>
      </c>
      <c r="D14" s="13">
        <f>B14*0.296</f>
        <v>0.016871999999999998</v>
      </c>
      <c r="E14" s="14">
        <f>100*D14/B14</f>
        <v>29.599999999999998</v>
      </c>
      <c r="F14" s="13">
        <f>B14*0.353</f>
        <v>0.020120999999999997</v>
      </c>
      <c r="G14" s="14">
        <f>100*F14/B14</f>
        <v>35.3</v>
      </c>
      <c r="H14" s="13">
        <f>B14*0.151</f>
        <v>0.008606999999999998</v>
      </c>
      <c r="I14" s="14">
        <f>100*H14/B14</f>
        <v>15.099999999999998</v>
      </c>
      <c r="J14" s="13">
        <f>B14-D14-F14-H14</f>
        <v>0.011400000000000002</v>
      </c>
      <c r="K14" s="15">
        <f>100*J14/B14</f>
        <v>20.000000000000004</v>
      </c>
    </row>
    <row r="15" spans="1:11" ht="12.75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2.75">
      <c r="A16" s="12"/>
      <c r="B16" s="13">
        <f>B14</f>
        <v>0.056999999999999995</v>
      </c>
      <c r="C16" s="14">
        <f>100*B16/B16</f>
        <v>100</v>
      </c>
      <c r="D16" s="13">
        <f>B16*0.296</f>
        <v>0.016871999999999998</v>
      </c>
      <c r="E16" s="14">
        <f>100*D16/B16</f>
        <v>29.599999999999998</v>
      </c>
      <c r="F16" s="13">
        <f>B16*0.353</f>
        <v>0.020120999999999997</v>
      </c>
      <c r="G16" s="14">
        <f>100*F16/B16</f>
        <v>35.3</v>
      </c>
      <c r="H16" s="13">
        <f>B16*0.151</f>
        <v>0.008606999999999998</v>
      </c>
      <c r="I16" s="14">
        <f>100*H16/B16</f>
        <v>15.099999999999998</v>
      </c>
      <c r="J16" s="13">
        <f>B16-D16-F16-H16</f>
        <v>0.011400000000000002</v>
      </c>
      <c r="K16" s="15">
        <f>100*J16/B16</f>
        <v>20.000000000000004</v>
      </c>
    </row>
    <row r="17" spans="1:11" ht="12.75">
      <c r="A17" s="16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2.75">
      <c r="A18" s="12"/>
      <c r="B18" s="13">
        <f>B16</f>
        <v>0.056999999999999995</v>
      </c>
      <c r="C18" s="14">
        <f>100*B18/B18</f>
        <v>100</v>
      </c>
      <c r="D18" s="13">
        <f>B18*0.296</f>
        <v>0.016871999999999998</v>
      </c>
      <c r="E18" s="14">
        <f>100*D18/B18</f>
        <v>29.599999999999998</v>
      </c>
      <c r="F18" s="13">
        <f>B18*0.353</f>
        <v>0.020120999999999997</v>
      </c>
      <c r="G18" s="14">
        <f>100*F18/B18</f>
        <v>35.3</v>
      </c>
      <c r="H18" s="13">
        <f>B18*0.151</f>
        <v>0.008606999999999998</v>
      </c>
      <c r="I18" s="14">
        <f>100*H18/B18</f>
        <v>15.099999999999998</v>
      </c>
      <c r="J18" s="13">
        <f>B18-D18-F18-H18</f>
        <v>0.011400000000000002</v>
      </c>
      <c r="K18" s="15">
        <f>100*J18/B18</f>
        <v>20.000000000000004</v>
      </c>
    </row>
    <row r="19" spans="1:11" s="22" customFormat="1" ht="12.75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s="22" customFormat="1" ht="12.75">
      <c r="A20" s="23"/>
      <c r="B20" s="24">
        <f>SUM(B18+B16+B14+B12+B10+B8+B6)</f>
        <v>0.2532</v>
      </c>
      <c r="C20" s="25">
        <f>100*B20/B20</f>
        <v>100</v>
      </c>
      <c r="D20" s="24">
        <f>SUM(D18+D16+D14+D12+D10+D8+D6)</f>
        <v>0.07494719999999999</v>
      </c>
      <c r="E20" s="25">
        <f>100*D20/B20</f>
        <v>29.599999999999998</v>
      </c>
      <c r="F20" s="24">
        <f>SUM(F18+F16+F14+F12+F10+F8+F6)</f>
        <v>0.08937959999999999</v>
      </c>
      <c r="G20" s="25">
        <f>100*F20/B20</f>
        <v>35.3</v>
      </c>
      <c r="H20" s="24">
        <f>SUM(H18+H16+H14+H12+H10+H8+H6)</f>
        <v>0.038233199999999995</v>
      </c>
      <c r="I20" s="25">
        <f>100*H20/B20</f>
        <v>15.099999999999998</v>
      </c>
      <c r="J20" s="24">
        <f>SUM(J18+J16+J14+J12+J10+J8+J6)</f>
        <v>0.05064000000000001</v>
      </c>
      <c r="K20" s="26">
        <f>100*J20/B20</f>
        <v>20.000000000000004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&amp;L&amp;8&amp;A&amp;C217&amp;R&amp;8&amp;F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PB11659</cp:lastModifiedBy>
  <cp:lastPrinted>2000-07-21T10:58:11Z</cp:lastPrinted>
  <dcterms:created xsi:type="dcterms:W3CDTF">2000-02-14T16:03:48Z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